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ackupFile="1"/>
  <bookViews>
    <workbookView windowWidth="20490" windowHeight="7860" tabRatio="773" activeTab="1"/>
  </bookViews>
  <sheets>
    <sheet name="1F-Qx1" sheetId="8" r:id="rId1"/>
    <sheet name="1F-Qx2" sheetId="16" r:id="rId2"/>
    <sheet name="2F-Qx1" sheetId="9" r:id="rId3"/>
    <sheet name="2F-Qx2" sheetId="10" r:id="rId4"/>
    <sheet name="2F-Qx3" sheetId="11" r:id="rId5"/>
    <sheet name="2F-Qx4" sheetId="12" r:id="rId6"/>
    <sheet name="2F-Qx5" sheetId="13" r:id="rId7"/>
    <sheet name="3F-Qx1" sheetId="14" r:id="rId8"/>
    <sheet name="3F-Qx2" sheetId="15" r:id="rId9"/>
  </sheets>
  <definedNames>
    <definedName name="_xlnm.Print_Titles" localSheetId="0">'1F-Qx1'!$1:$3</definedName>
    <definedName name="_xlnm.Print_Area" localSheetId="0">'1F-Qx1'!$A$1:$I$34</definedName>
    <definedName name="_xlnm.Print_Titles" localSheetId="2">'2F-Qx1'!$1:$3</definedName>
    <definedName name="_xlnm.Print_Area" localSheetId="2">'2F-Qx1'!$A$1:$I$34</definedName>
    <definedName name="_xlnm.Print_Titles" localSheetId="3">'2F-Qx2'!$1:$3</definedName>
    <definedName name="_xlnm.Print_Area" localSheetId="3">'2F-Qx2'!$A$1:$I$34</definedName>
    <definedName name="_xlnm.Print_Titles" localSheetId="4">'2F-Qx3'!$1:$3</definedName>
    <definedName name="_xlnm.Print_Area" localSheetId="4">'2F-Qx3'!$A$1:$I$34</definedName>
    <definedName name="_xlnm.Print_Titles" localSheetId="5">'2F-Qx4'!$1:$3</definedName>
    <definedName name="_xlnm.Print_Area" localSheetId="5">'2F-Qx4'!$A$1:$I$34</definedName>
    <definedName name="_xlnm.Print_Titles" localSheetId="6">'2F-Qx5'!$1:$3</definedName>
    <definedName name="_xlnm.Print_Area" localSheetId="6">'2F-Qx5'!$A$1:$I$34</definedName>
    <definedName name="_xlnm._FilterDatabase" localSheetId="2" hidden="1">'2F-Qx1'!$A$2:$I$33</definedName>
    <definedName name="_xlnm._FilterDatabase" localSheetId="3" hidden="1">'2F-Qx2'!$A$2:$I$33</definedName>
    <definedName name="_xlnm._FilterDatabase" localSheetId="4" hidden="1">'2F-Qx3'!$A$2:$I$33</definedName>
    <definedName name="_xlnm._FilterDatabase" localSheetId="5" hidden="1">'2F-Qx4'!$A$2:$I$33</definedName>
    <definedName name="_xlnm._FilterDatabase" localSheetId="6" hidden="1">'2F-Qx5'!$A$2:$I$33</definedName>
    <definedName name="_xlnm._FilterDatabase" localSheetId="7" hidden="1">'3F-Qx1'!$A$2:$I$33</definedName>
    <definedName name="_xlnm.Print_Titles" localSheetId="7">'3F-Qx1'!$1:$3</definedName>
    <definedName name="_xlnm.Print_Area" localSheetId="7">'3F-Qx1'!$A$1:$I$34</definedName>
    <definedName name="_xlnm.Print_Titles" localSheetId="8">'3F-Qx2'!$1:$3</definedName>
    <definedName name="_xlnm.Print_Area" localSheetId="8">'3F-Qx2'!$A$1:$I$34</definedName>
    <definedName name="_xlnm._FilterDatabase" localSheetId="8" hidden="1">'3F-Qx2'!$A$2:$I$33</definedName>
    <definedName name="_xlnm.Print_Titles" localSheetId="1">'1F-Qx2'!$1:$3</definedName>
    <definedName name="_xlnm.Print_Area" localSheetId="1">'1F-Qx2'!$A$1:$I$34</definedName>
  </definedNames>
  <calcPr calcId="144525"/>
</workbook>
</file>

<file path=xl/comments1.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2.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3.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4.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5.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6.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7.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8.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comments9.xml><?xml version="1.0" encoding="utf-8"?>
<comments xmlns="http://schemas.openxmlformats.org/spreadsheetml/2006/main">
  <authors>
    <author>Administrator</author>
  </authors>
  <commentList>
    <comment ref="A2" authorId="0">
      <text>
        <r>
          <rPr>
            <b/>
            <sz val="9"/>
            <rFont val="Tahoma"/>
            <charset val="134"/>
          </rPr>
          <t>Administrator:</t>
        </r>
        <r>
          <rPr>
            <sz val="9"/>
            <rFont val="Tahoma"/>
            <charset val="134"/>
          </rPr>
          <t xml:space="preserve">
</t>
        </r>
        <r>
          <rPr>
            <sz val="9"/>
            <rFont val="宋体"/>
            <charset val="134"/>
          </rPr>
          <t>包件</t>
        </r>
        <r>
          <rPr>
            <sz val="9"/>
            <rFont val="Tahoma"/>
            <charset val="134"/>
          </rPr>
          <t>1F-Qx1</t>
        </r>
        <r>
          <rPr>
            <sz val="9"/>
            <rFont val="宋体"/>
            <charset val="134"/>
          </rPr>
          <t>，表示一分部桥梁下部包件</t>
        </r>
        <r>
          <rPr>
            <sz val="9"/>
            <rFont val="Tahoma"/>
            <charset val="134"/>
          </rPr>
          <t>1</t>
        </r>
      </text>
    </comment>
  </commentList>
</comments>
</file>

<file path=xl/sharedStrings.xml><?xml version="1.0" encoding="utf-8"?>
<sst xmlns="http://schemas.openxmlformats.org/spreadsheetml/2006/main" count="935" uniqueCount="106">
  <si>
    <t>附件1-1</t>
  </si>
  <si>
    <t>下部构造（包件1F-Qx1）劳务采购清单报价表</t>
  </si>
  <si>
    <t>包件编号</t>
  </si>
  <si>
    <t>工程范围</t>
  </si>
  <si>
    <t>细目名称</t>
  </si>
  <si>
    <t>单位</t>
  </si>
  <si>
    <t>合同数量</t>
  </si>
  <si>
    <t xml:space="preserve">除税单价（元）    </t>
  </si>
  <si>
    <t xml:space="preserve">除税合价（元）     </t>
  </si>
  <si>
    <t>项目单价包含工作内容（严禁改动）</t>
  </si>
  <si>
    <t>备注</t>
  </si>
  <si>
    <t>Y021分离立交</t>
  </si>
  <si>
    <t>北安乐村大桥</t>
  </si>
  <si>
    <t>瓦日公铁立交</t>
  </si>
  <si>
    <t>K98+250天桥</t>
  </si>
  <si>
    <t>k98+572天桥</t>
  </si>
  <si>
    <t>k102+244天桥</t>
  </si>
  <si>
    <t>包件1F-Qx1</t>
  </si>
  <si>
    <t>K98+830Y021分离立交、K102+627北安乐村大桥、K104+488瓦日公铁立交（0-30#）、K98+250天桥、K98+572天桥、K102+244天桥</t>
  </si>
  <si>
    <t>直径1.2m桩头凿除</t>
  </si>
  <si>
    <t>个</t>
  </si>
  <si>
    <t>包含桩头破除到指定位置、吊桩头出坑处理、桩顶打磨、废渣清运、桩顶钢筋的调直、基坑排水等（采用七步环切法）所需的全部费用（不包含桩头运输）。</t>
  </si>
  <si>
    <t>直径1.4m桩头凿除</t>
  </si>
  <si>
    <t>直径1.6m桩头凿除</t>
  </si>
  <si>
    <t>直径1.8m桩头凿除</t>
  </si>
  <si>
    <t>直径2m桩头凿除</t>
  </si>
  <si>
    <t>直径2.2m桩头凿除</t>
  </si>
  <si>
    <t>C30混凝土扩大基础</t>
  </si>
  <si>
    <t>m3</t>
  </si>
  <si>
    <t>1、单价中包含但不限于搭拆脚手架及轻型上下架，钢模板费用、模板卸车、吊运、安装，涂脱模剂，模板拆除、修理、整堆、存储、倒运、打磨清理涂油、归还，砼浇筑、振捣、抹平、养护、拉杆孔处理、防水层涂刷（含材料）、试件制作、成品保护、水电以及各道工序的检验与验收、施工作业安全防护等除混凝土材料费外的全部费用。用于固定钢模板所使用的脚手架、扣件及竹胶板、方木、拉杆、抱箍、工字钢等一切辅助材料费和小型机具使用费由乙方承担。如乙方模板不能满足要求，可申请由甲方统一代为购买，甲方将按实际采购价格原价从乙方结算中扣回。
2、单价中均已包含吊车费用，乙方需自带或租赁吊车。甲方仅提供混凝土至施工现场，混凝土运输车至浇筑点的混凝土运输乙方负责。
3、混凝土损耗为0%，以设计数量为准，混凝土超出部分按照甲方提供的价格在结算中扣除。
4、混凝土强度及外观质量满足相关规范及技术要求，不满足要求需要处理的，产生的费用由乙方承担。</t>
  </si>
  <si>
    <t>扩大基础钢筋运输安装</t>
  </si>
  <si>
    <t>t</t>
  </si>
  <si>
    <t>含到钢筋加工场装、运钢筋到施工地点、卸车、吊装、绑扎、焊接等所需的人工、吊车等机械、材料、辅助材料、安装垫块（包括材料费）、辅助设备（约定此项单价包含的运输工作必须由现场下部队伍负责，若现场下部队伍不运输，项目部将另行安排队伍运输，依旧按合同单价结算给现场下部队伍，同时再按合同通用条款双倍扣款约定，即按150元/t（合同约定钢筋正常运输单价75元/t)的单价乘以相应数量计算扣款金额并从现场施工队伍结算中扣除）。</t>
  </si>
  <si>
    <t>C30片石混凝土扩大基础</t>
  </si>
  <si>
    <t>1、单价中包含但不限于搭拆脚手架及轻型上下架，钢模板费用、卸车、吊运、安装，涂脱模剂，模板拆除、修理、整堆、存储、倒运、打磨清理涂油、归还，砼浇筑、振捣、抹平、养护、拉杆孔处理、防水层涂刷（含材料）、试件制作、成品保护、水电以及各道工序的检验与验收、施工作业安全防护等除混凝土、片石材料费外的全部费用；用于固定钢模板所使用的脚手架、扣件及竹胶板、方木、拉杆、抱箍、工字钢等一切辅助材料和小型机具使用费由乙方承担。如乙方模板不能满足要求，可申请由甲方统一代为购买，甲方将按实际采购价格原价从乙方结算中扣回。
2、单价中均已包含吊车费用，乙方需自带或租赁吊车。甲方仅提供混凝土及片石至施工现场，混凝土运输车至浇筑点的混凝土运输乙方负责，片石从卸料点至浇筑点投放由乙方负责。
3、混凝土损耗系数为0%，以设计数量为准，片石混凝土的混凝土实际用量超出片石混凝土设计数量*0.8的部分，将按照甲方提供的价格在乙方结算中扣除。
4、混凝土强度及外观质量满足相关规范及技术要求，不满足要求需要处理的，产生的费用由乙方承担。</t>
  </si>
  <si>
    <t>C30片石混凝土U台、一字台</t>
  </si>
  <si>
    <t>1、单价中包含但不限于搭拆脚手架及轻型上下架，钢模板费用、卸车、吊运、安装，涂脱模剂，模板拆除、修理、整堆、存储、倒运、打磨清理涂油、归还，砼浇筑、振捣、抹平、养护、拉杆孔处理、试件制作、防水层涂刷（含材料）、成品保护、水电以及各道工序的检验与验收、施工作业安全防护等除混凝土、片石材料费外的全部费用；用于固定钢模板所使用的脚手架、扣件及竹胶板、方木、拉杆、抱箍、工字钢等一切辅助材料和小型机具使用费由乙方承担。如乙方模板不能满足要求，可申请由甲方统一代为购买，甲方将按实际采购价格原价从乙方结算中扣回。
2、单价中均已包含吊车费用，乙方需自带或租赁吊车。甲方仅提供混凝土及片石至施工现场，混凝土运输车至浇筑点的混凝土运输乙方负责，片石从卸料点至浇筑点投放由乙方负责。
3、混凝土损耗系数为0%，以设计数量为准，片石混凝土的混凝土实际用量超出片石混凝土设计数量*0.8的部分，将按照甲方提供的价格在乙方结算中扣除。
4、混凝土强度及外观质量满足相关规范及技术要求，不满足要求需要处理的，产生的费用由乙方承担。</t>
  </si>
  <si>
    <t>桩系梁C30混凝土</t>
  </si>
  <si>
    <t>1、单价中包含但不限于搭拆脚手架及轻型上下架，钢模板费用、模板卸车、吊运、安装，涂脱模剂，模板拆除、修理、整堆、存储、倒运、打磨清理涂油、归还，砼浇筑、振捣、抹平、养护、拉杆孔处理、防水层涂刷（含材料）、试件制作、成品保护、水电以及各道工序的检验与验收、施工作业安全防护等除混凝土材料费外的全部费用。用于固定钢模板所使用的脚手架、扣件及竹胶板、方木、拉杆、抱箍、工字钢等一切辅助材料费和小型机具使用费由乙方承担。如乙方模板不能满足要求，可申请由甲方统一代为购买，甲方将按实际采购价格原价从乙方结算中扣回。
2、单价中均已包含吊车费用，乙方需自带或租赁吊车。甲方仅提供混凝土至施工现场，混凝土运输车至浇筑点的混凝土运输乙方负责。
3、桩系梁底垫层作为桩系梁砼的附属工作已包含在分包单价中，不单独结算，项目部仅提供砼材料到场。
4、混凝土损耗为0%，以设计数量为准，混凝土超出部分按照甲方提供的价格在结算中扣除。
5、混凝土强度及外观质量满足相关规范及技术要求，不满足要求需要处理的，产生的费用由乙方承担。</t>
  </si>
  <si>
    <t>桩系梁钢筋运输安装</t>
  </si>
  <si>
    <t>承台混凝土</t>
  </si>
  <si>
    <t>1、单价中包含但不限于搭拆脚手架及轻型上下架，钢模板费用、模板卸车、吊运、安装，涂脱模剂，模板拆除、修理、整堆、存储、倒运、打磨清理涂油、归还，砼浇筑、振捣、抹平、养护、拉杆孔处理、防水层涂刷（含材料）、试件制作、成品保护、水电以及各道工序的检验与验收、施工作业安全防护等除混凝土材料费外的全部费用。用于固定钢模板所使用的脚手架、扣件及竹胶板、方木、拉杆、抱箍、工字钢等一切辅助材料费和小型机具使用费由乙方承担。如乙方模板不能满足要求，可申请由甲方统一代为购买，甲方将按实际采购价格原价从乙方结算中扣回。
2、单价中均已包含吊车费用，乙方需自带或租赁吊车。甲方仅提供混凝土至施工现场，混凝土运输车至浇筑点的混凝土运输乙方负责。
3、承台底垫层作为承台砼的附属工作已包含在分包单价中，不单独结算，项目部仅提供砼材料到场。
4、混凝土损耗为0%，以设计数量为准，混凝土超出部分按照甲方提供的价格在结算中扣除。
5、混凝土强度及外观质量满足相关规范及技术要求，不满足要求需要处理的，产生的费用由乙方承担。</t>
  </si>
  <si>
    <t>承台钢筋运输安装</t>
  </si>
  <si>
    <t>肋板台身混凝土</t>
  </si>
  <si>
    <t>肋板台身钢筋运输安装</t>
  </si>
  <si>
    <t>含到钢筋加工场装、运钢筋到施工地点、卸车、绑扎、焊接、吊装、安装垫块（包括材料费）等与此顼工作有关的一切费用及合理利润（约定此项单价包含的运输工作必须由现场下部队伍负责，若现场下部队伍不运输，项目部将另行安排队伍运输，依旧按合同单价结算给现场下部队伍，同时再按合同通用条款双倍扣款约定，即按150元/t（合同约定钢筋正常运输单价75元/t)的单价乘以相应数量计算扣款金额并从现场施工队伍结算中扣除）。</t>
  </si>
  <si>
    <t>C40圆柱墩柱混凝土</t>
  </si>
  <si>
    <t>1、单价中包含但不限于模板的领用、卸车、吊运、安装，涂脱模剂，模板拆除、修理、整堆、存储、倒运、打磨清理涂油、归还，砼浇筑、振捣、抹平、养护、拉杆孔处理、试件制作、成品保护、水电以及各道工序的检验与验收、施工作业安全防护登高车、模板支撑体系、安全平台价搭设转移、人员高空作业防护外架或支架等除混凝土材料费外的全部费用。
2、其中钢模板、安全爬梯两项由甲方统一提供，乙方要做好甲供物资的保管、维护，对于损坏、丢失的甲供物资按照甲方物资设备部相关规定赔偿；用于固定模板所使用的脚手架、扣件及竹胶板、方木、拉杆、抱箍、工字钢等一切辅助材料和小型机具使用费由乙方承担。
3、单价中均已包含吊车费用，乙方需自带或租赁吊车。甲方仅提供混凝土及片石至施工现场，混凝土运输车至浇筑点的混凝土运输乙方负责。
4、混凝土损耗系数为0%，以设计数量为准，混凝土超出部分按照甲方提供的价格在结算中扣除。
5、混凝土强度及外观质量满足相关规范及技术要求，不满足要求需要处理的，产生的费用由乙方承担。</t>
  </si>
  <si>
    <t>圆形墩柱钢筋安装</t>
  </si>
  <si>
    <t>含卸车、吊装、绑扎、焊接、垫块安装等所需的人工、吊车等机械、材料、辅助材料、辅助设备等与此顼工作有关的一切费用及合理利润。</t>
  </si>
  <si>
    <t>C40方形墩柱混凝土</t>
  </si>
  <si>
    <t>方形墩柱钢筋运输安装</t>
  </si>
  <si>
    <t>1、含到钢筋加工场装、运钢筋到施工地点、卸车、吊装、绑扎、焊接等所需的人工、吊车等机械、材料、辅助材料、安装垫块（包括材料费）、辅助设备（约定此项单价包含的运输工作必须由现场下部队伍负责，若现场下部队伍不运输，项目部将另行安排队伍运输，依旧按合同单价结算给现场下部队伍，同时再按合同通用条款双倍扣款约定，即按150元/t（合同约定钢筋正常运输单价75元/t)的单价乘以相应数量计算扣款金额并从现场施工队伍结算中扣除）。
2、方墩钢筋绑扎平台材料项目部提供，制作及使用过程中的费用由现场下部队伍负责，使用完毕由项目部收回。</t>
  </si>
  <si>
    <t>C40薄壁墩混凝土</t>
  </si>
  <si>
    <t>薄壁墩钢筋运输安装</t>
  </si>
  <si>
    <t>C40墩柱系梁混凝土</t>
  </si>
  <si>
    <t>柱系梁钢筋运输安装</t>
  </si>
  <si>
    <t>盖梁混凝土（含挡块垫石）</t>
  </si>
  <si>
    <t>台帽、背墙混凝土（含挡块垫石、耳背墙、侧墙帽）</t>
  </si>
  <si>
    <t>墩高20m以上盖梁钢筋安装（含挡块垫石）</t>
  </si>
  <si>
    <t>含卸车、吊装、绑扎、焊接、垫块安装(包括材料费)等所需的人工、吊车等机械、材料、辅助材料、辅助设备等与此顼工作有关的一切费用及合理利润。</t>
  </si>
  <si>
    <t>墩高20m以下（含）盖梁及所有台帽钢筋安装（含挡块垫石、耳背墙、侧墙帽）</t>
  </si>
  <si>
    <t>基坑土方</t>
  </si>
  <si>
    <t>1、单价包括人工、机械设备、工作面清理、基坑开挖、多余土方装运卸等一切费用及合理的利润（含1公里运费）。
2、结算数量计算按业主计量规则，土石界面确定采用规范要求的推土机或同等功率挖掘机共同进行现场界定。</t>
  </si>
  <si>
    <t>基坑石方</t>
  </si>
  <si>
    <t>合计</t>
  </si>
  <si>
    <t>附件1-2</t>
  </si>
  <si>
    <t>下部构造（包件1F-Qx2）劳务采购清单报价表</t>
  </si>
  <si>
    <t>包件1F-Qx2</t>
  </si>
  <si>
    <r>
      <rPr>
        <sz val="8"/>
        <rFont val="宋体"/>
        <charset val="134"/>
      </rPr>
      <t>1、单价中包含但不限于搭拆脚手架及轻型上下架，钢模板费用、模板卸车、吊运、安装，涂脱模剂，模板拆除、修理、整堆、存储、倒运、打磨清理涂油、归还，砼浇筑、振捣、抹平、养护、拉杆孔处理、防水层涂刷（含材料）、试件制作、成品保护、水电以及各道工序的检验与验收、施工作业安全防护等除混凝土材料费外的全部费用。用于固定钢模板所使用的脚手架、扣件及竹胶板、方木</t>
    </r>
    <r>
      <rPr>
        <sz val="8"/>
        <color rgb="FFFF0000"/>
        <rFont val="宋体"/>
        <charset val="134"/>
      </rPr>
      <t>、拉杆、抱箍、工字钢</t>
    </r>
    <r>
      <rPr>
        <sz val="8"/>
        <rFont val="宋体"/>
        <charset val="134"/>
      </rPr>
      <t>等一切辅助材料费和小型机具使用费由乙方承担。如乙方模板不能满足要求，可申请由甲方统一代为购买，甲方将按实际采购价格原价从乙方结算中扣回。
2、单价中均已包含吊车费用，乙方需自带或租赁吊车。甲方仅提供混凝土至施工现场，混凝土运输车至浇筑点的混凝土运输乙方负责。
3、承台底垫层作为承台砼的附属工作已包含在分包单价中，不单独结算，项目部仅提供砼材料到场。
4、混凝土损耗为0%，以设计数量为准，混凝土超出部分按照甲方提供的价格在结算中扣除。
5、混凝土强度及外观质量满足相关规范及技术要求，不满足要求需要处理的，产生的费用由乙方承担。</t>
    </r>
  </si>
  <si>
    <t>附件1-3</t>
  </si>
  <si>
    <t>下部构造（包件2F-Qx1）劳务采购清单报价表</t>
  </si>
  <si>
    <t>包件2F-Qx1</t>
  </si>
  <si>
    <t>K104+488瓦日铁路桥（左幅31-59#、右幅32-60#）</t>
  </si>
  <si>
    <t>附件1-4</t>
  </si>
  <si>
    <t>下部构造（包件2F-Qx2）劳务采购清单报价表</t>
  </si>
  <si>
    <t>包件2F-Qx2</t>
  </si>
  <si>
    <t>K105+975
石沟大桥、
互通区AK0+747.46
匝道桥、
互通区BK0+776.4
匝道桥、
互通区CK0+268.015
匝道桥</t>
  </si>
  <si>
    <t>附件1-5</t>
  </si>
  <si>
    <t>下部构造（包件2F-Qx3）劳务采购清单报价表</t>
  </si>
  <si>
    <t>包件2F-Qx3</t>
  </si>
  <si>
    <t>K107+649
沂河大桥</t>
  </si>
  <si>
    <t>附件1-6</t>
  </si>
  <si>
    <t>下部构造（包件2F-Qx4）劳务采购清单报价表</t>
  </si>
  <si>
    <t>包件2F-Qx4</t>
  </si>
  <si>
    <t>ZK109+485
(YK109+443)
中庄大桥</t>
  </si>
  <si>
    <t>附件1-7</t>
  </si>
  <si>
    <t>下部构造（包件2F-Qx5）劳务采购清单报价表</t>
  </si>
  <si>
    <t>包件2F-Qx5</t>
  </si>
  <si>
    <t>ZK111+180
(YK111+233)
韩庄大桥</t>
  </si>
  <si>
    <t>附件1-8</t>
  </si>
  <si>
    <t>下部构造（包件3F-Qx1）劳务采购清单报价表</t>
  </si>
  <si>
    <t>苗庄特大桥0-9#</t>
  </si>
  <si>
    <t>苗庄特大桥10-28#</t>
  </si>
  <si>
    <t>包件3F-Qx1</t>
  </si>
  <si>
    <t>ZK113+800/YK113+810苗庄特大桥</t>
  </si>
  <si>
    <t>附件1-9</t>
  </si>
  <si>
    <t>下部构造（包件3F-Qx2）劳务采购清单报价表</t>
  </si>
  <si>
    <t>A匝道桥</t>
  </si>
  <si>
    <t>C匝道桥</t>
  </si>
  <si>
    <t>B匝道桥</t>
  </si>
  <si>
    <t>D匝道桥</t>
  </si>
  <si>
    <t>石匣峪1#桥</t>
  </si>
  <si>
    <t>K116+300.5天桥</t>
  </si>
  <si>
    <t>包件3F-Qx2</t>
  </si>
  <si>
    <t>西里互通AK1+267.2、BK0+217.716、CK0+248.757、DK0+726.65，K114+953石匣峪1#桥、K116+300.5天桥</t>
  </si>
</sst>
</file>

<file path=xl/styles.xml><?xml version="1.0" encoding="utf-8"?>
<styleSheet xmlns="http://schemas.openxmlformats.org/spreadsheetml/2006/main">
  <numFmts count="8">
    <numFmt numFmtId="176" formatCode="0.00_ "/>
    <numFmt numFmtId="42" formatCode="_ &quot;￥&quot;* #,##0_ ;_ &quot;￥&quot;* \-#,##0_ ;_ &quot;￥&quot;* &quot;-&quot;_ ;_ @_ "/>
    <numFmt numFmtId="43" formatCode="_ * #,##0.00_ ;_ * \-#,##0.00_ ;_ * &quot;-&quot;??_ ;_ @_ "/>
    <numFmt numFmtId="177" formatCode="0.0_ "/>
    <numFmt numFmtId="44" formatCode="_ &quot;￥&quot;* #,##0.00_ ;_ &quot;￥&quot;* \-#,##0.00_ ;_ &quot;￥&quot;* &quot;-&quot;??_ ;_ @_ "/>
    <numFmt numFmtId="41" formatCode="_ * #,##0_ ;_ * \-#,##0_ ;_ * &quot;-&quot;_ ;_ @_ "/>
    <numFmt numFmtId="178" formatCode="0_ "/>
    <numFmt numFmtId="179" formatCode="0.000_ "/>
  </numFmts>
  <fonts count="34">
    <font>
      <sz val="11"/>
      <name val="宋体"/>
      <charset val="134"/>
    </font>
    <font>
      <sz val="12"/>
      <name val="宋体"/>
      <charset val="134"/>
    </font>
    <font>
      <b/>
      <sz val="12"/>
      <name val="宋体"/>
      <charset val="134"/>
    </font>
    <font>
      <b/>
      <sz val="10"/>
      <name val="宋体"/>
      <charset val="134"/>
    </font>
    <font>
      <sz val="10"/>
      <name val="宋体"/>
      <charset val="134"/>
    </font>
    <font>
      <sz val="8"/>
      <name val="宋体"/>
      <charset val="134"/>
    </font>
    <font>
      <sz val="9"/>
      <name val="宋体"/>
      <charset val="134"/>
    </font>
    <font>
      <sz val="10"/>
      <color rgb="FF000000"/>
      <name val="宋体"/>
      <charset val="134"/>
    </font>
    <font>
      <sz val="10"/>
      <color theme="1"/>
      <name val="宋体"/>
      <charset val="134"/>
    </font>
    <font>
      <sz val="9"/>
      <color theme="1"/>
      <name val="宋体"/>
      <charset val="134"/>
    </font>
    <font>
      <sz val="11"/>
      <color theme="1"/>
      <name val="宋体"/>
      <charset val="0"/>
      <scheme val="minor"/>
    </font>
    <font>
      <sz val="11"/>
      <color rgb="FF3F3F76"/>
      <name val="宋体"/>
      <charset val="0"/>
      <scheme val="minor"/>
    </font>
    <font>
      <b/>
      <sz val="11"/>
      <color theme="3"/>
      <name val="宋体"/>
      <charset val="134"/>
      <scheme val="minor"/>
    </font>
    <font>
      <sz val="11"/>
      <color theme="1"/>
      <name val="宋体"/>
      <charset val="134"/>
      <scheme val="minor"/>
    </font>
    <font>
      <sz val="11"/>
      <color rgb="FFFF0000"/>
      <name val="宋体"/>
      <charset val="0"/>
      <scheme val="minor"/>
    </font>
    <font>
      <sz val="11"/>
      <color theme="0"/>
      <name val="宋体"/>
      <charset val="0"/>
      <scheme val="minor"/>
    </font>
    <font>
      <sz val="11"/>
      <color rgb="FFFA7D00"/>
      <name val="宋体"/>
      <charset val="0"/>
      <scheme val="minor"/>
    </font>
    <font>
      <b/>
      <sz val="11"/>
      <color rgb="FFFFFFFF"/>
      <name val="宋体"/>
      <charset val="0"/>
      <scheme val="minor"/>
    </font>
    <font>
      <sz val="11"/>
      <color rgb="FF9C0006"/>
      <name val="宋体"/>
      <charset val="0"/>
      <scheme val="minor"/>
    </font>
    <font>
      <u/>
      <sz val="11"/>
      <color rgb="FF800080"/>
      <name val="宋体"/>
      <charset val="0"/>
      <scheme val="minor"/>
    </font>
    <font>
      <u/>
      <sz val="11"/>
      <color rgb="FF0000FF"/>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006100"/>
      <name val="宋体"/>
      <charset val="0"/>
      <scheme val="minor"/>
    </font>
    <font>
      <sz val="8"/>
      <color rgb="FFFF0000"/>
      <name val="宋体"/>
      <charset val="134"/>
    </font>
    <font>
      <b/>
      <sz val="9"/>
      <name val="Tahoma"/>
      <charset val="134"/>
    </font>
    <font>
      <sz val="9"/>
      <name val="Tahoma"/>
      <charset val="134"/>
    </font>
    <font>
      <sz val="9"/>
      <name val="宋体"/>
      <charset val="134"/>
    </font>
  </fonts>
  <fills count="36">
    <fill>
      <patternFill patternType="none"/>
    </fill>
    <fill>
      <patternFill patternType="gray125"/>
    </fill>
    <fill>
      <patternFill patternType="solid">
        <fgColor rgb="FFFFFF00"/>
        <bgColor rgb="FF000000"/>
      </patternFill>
    </fill>
    <fill>
      <patternFill patternType="solid">
        <fgColor rgb="FFFFFF00"/>
        <bgColor indexed="64"/>
      </patternFill>
    </fill>
    <fill>
      <patternFill patternType="solid">
        <fgColor theme="0"/>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9"/>
        <bgColor indexed="64"/>
      </patternFill>
    </fill>
    <fill>
      <patternFill patternType="solid">
        <fgColor theme="8"/>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599993896298105"/>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5"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7"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42" fontId="13" fillId="0" borderId="0" applyFont="0" applyFill="0" applyBorder="0" applyAlignment="0" applyProtection="0">
      <alignment vertical="center"/>
    </xf>
    <xf numFmtId="0" fontId="10" fillId="7" borderId="0" applyNumberFormat="0" applyBorder="0" applyAlignment="0" applyProtection="0">
      <alignment vertical="center"/>
    </xf>
    <xf numFmtId="0" fontId="11" fillId="6" borderId="6"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0" fillId="10" borderId="0" applyNumberFormat="0" applyBorder="0" applyAlignment="0" applyProtection="0">
      <alignment vertical="center"/>
    </xf>
    <xf numFmtId="0" fontId="18" fillId="12" borderId="0" applyNumberFormat="0" applyBorder="0" applyAlignment="0" applyProtection="0">
      <alignment vertical="center"/>
    </xf>
    <xf numFmtId="43" fontId="13" fillId="0" borderId="0" applyFont="0" applyFill="0" applyBorder="0" applyAlignment="0" applyProtection="0">
      <alignment vertical="center"/>
    </xf>
    <xf numFmtId="0" fontId="15" fillId="14" borderId="0" applyNumberFormat="0" applyBorder="0" applyAlignment="0" applyProtection="0">
      <alignment vertical="center"/>
    </xf>
    <xf numFmtId="0" fontId="20"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15" borderId="10" applyNumberFormat="0" applyFont="0" applyAlignment="0" applyProtection="0">
      <alignment vertical="center"/>
    </xf>
    <xf numFmtId="0" fontId="15" fillId="17"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13" fillId="0" borderId="0">
      <alignment vertical="center"/>
    </xf>
    <xf numFmtId="0" fontId="15" fillId="16" borderId="0" applyNumberFormat="0" applyBorder="0" applyAlignment="0" applyProtection="0">
      <alignment vertical="center"/>
    </xf>
    <xf numFmtId="0" fontId="12" fillId="0" borderId="7" applyNumberFormat="0" applyFill="0" applyAlignment="0" applyProtection="0">
      <alignment vertical="center"/>
    </xf>
    <xf numFmtId="0" fontId="15" fillId="21" borderId="0" applyNumberFormat="0" applyBorder="0" applyAlignment="0" applyProtection="0">
      <alignment vertical="center"/>
    </xf>
    <xf numFmtId="0" fontId="27" fillId="25" borderId="13" applyNumberFormat="0" applyAlignment="0" applyProtection="0">
      <alignment vertical="center"/>
    </xf>
    <xf numFmtId="0" fontId="28" fillId="25" borderId="6" applyNumberFormat="0" applyAlignment="0" applyProtection="0">
      <alignment vertical="center"/>
    </xf>
    <xf numFmtId="0" fontId="17" fillId="11" borderId="9" applyNumberFormat="0" applyAlignment="0" applyProtection="0">
      <alignment vertical="center"/>
    </xf>
    <xf numFmtId="0" fontId="10" fillId="13" borderId="0" applyNumberFormat="0" applyBorder="0" applyAlignment="0" applyProtection="0">
      <alignment vertical="center"/>
    </xf>
    <xf numFmtId="0" fontId="15" fillId="27" borderId="0" applyNumberFormat="0" applyBorder="0" applyAlignment="0" applyProtection="0">
      <alignment vertical="center"/>
    </xf>
    <xf numFmtId="0" fontId="16" fillId="0" borderId="8" applyNumberFormat="0" applyFill="0" applyAlignment="0" applyProtection="0">
      <alignment vertical="center"/>
    </xf>
    <xf numFmtId="0" fontId="22" fillId="0" borderId="11" applyNumberFormat="0" applyFill="0" applyAlignment="0" applyProtection="0">
      <alignment vertical="center"/>
    </xf>
    <xf numFmtId="0" fontId="29" fillId="28" borderId="0" applyNumberFormat="0" applyBorder="0" applyAlignment="0" applyProtection="0">
      <alignment vertical="center"/>
    </xf>
    <xf numFmtId="0" fontId="21" fillId="18" borderId="0" applyNumberFormat="0" applyBorder="0" applyAlignment="0" applyProtection="0">
      <alignment vertical="center"/>
    </xf>
    <xf numFmtId="0" fontId="10" fillId="20" borderId="0" applyNumberFormat="0" applyBorder="0" applyAlignment="0" applyProtection="0">
      <alignment vertical="center"/>
    </xf>
    <xf numFmtId="0" fontId="15" fillId="29" borderId="0" applyNumberFormat="0" applyBorder="0" applyAlignment="0" applyProtection="0">
      <alignment vertical="center"/>
    </xf>
    <xf numFmtId="0" fontId="10" fillId="5" borderId="0" applyNumberFormat="0" applyBorder="0" applyAlignment="0" applyProtection="0">
      <alignment vertical="center"/>
    </xf>
    <xf numFmtId="0" fontId="10" fillId="24" borderId="0" applyNumberFormat="0" applyBorder="0" applyAlignment="0" applyProtection="0">
      <alignment vertical="center"/>
    </xf>
    <xf numFmtId="0" fontId="10" fillId="30" borderId="0" applyNumberFormat="0" applyBorder="0" applyAlignment="0" applyProtection="0">
      <alignment vertical="center"/>
    </xf>
    <xf numFmtId="0" fontId="10" fillId="26" borderId="0" applyNumberFormat="0" applyBorder="0" applyAlignment="0" applyProtection="0">
      <alignment vertical="center"/>
    </xf>
    <xf numFmtId="0" fontId="15" fillId="31" borderId="0" applyNumberFormat="0" applyBorder="0" applyAlignment="0" applyProtection="0">
      <alignment vertical="center"/>
    </xf>
    <xf numFmtId="0" fontId="15" fillId="33" borderId="0" applyNumberFormat="0" applyBorder="0" applyAlignment="0" applyProtection="0">
      <alignment vertical="center"/>
    </xf>
    <xf numFmtId="0" fontId="10" fillId="32" borderId="0" applyNumberFormat="0" applyBorder="0" applyAlignment="0" applyProtection="0">
      <alignment vertical="center"/>
    </xf>
    <xf numFmtId="0" fontId="10" fillId="35" borderId="0" applyNumberFormat="0" applyBorder="0" applyAlignment="0" applyProtection="0">
      <alignment vertical="center"/>
    </xf>
    <xf numFmtId="0" fontId="15" fillId="9" borderId="0" applyNumberFormat="0" applyBorder="0" applyAlignment="0" applyProtection="0">
      <alignment vertical="center"/>
    </xf>
    <xf numFmtId="0" fontId="10" fillId="19" borderId="0" applyNumberFormat="0" applyBorder="0" applyAlignment="0" applyProtection="0">
      <alignment vertical="center"/>
    </xf>
    <xf numFmtId="0" fontId="15" fillId="23" borderId="0" applyNumberFormat="0" applyBorder="0" applyAlignment="0" applyProtection="0">
      <alignment vertical="center"/>
    </xf>
    <xf numFmtId="0" fontId="15" fillId="8" borderId="0" applyNumberFormat="0" applyBorder="0" applyAlignment="0" applyProtection="0">
      <alignment vertical="center"/>
    </xf>
    <xf numFmtId="0" fontId="10" fillId="22" borderId="0" applyNumberFormat="0" applyBorder="0" applyAlignment="0" applyProtection="0">
      <alignment vertical="center"/>
    </xf>
    <xf numFmtId="0" fontId="15" fillId="34" borderId="0" applyNumberFormat="0" applyBorder="0" applyAlignment="0" applyProtection="0">
      <alignment vertical="center"/>
    </xf>
    <xf numFmtId="0" fontId="13" fillId="0" borderId="0">
      <alignment vertical="center"/>
    </xf>
    <xf numFmtId="0" fontId="13" fillId="0" borderId="0"/>
    <xf numFmtId="0" fontId="1" fillId="0" borderId="0"/>
  </cellStyleXfs>
  <cellXfs count="67">
    <xf numFmtId="0" fontId="0" fillId="0" borderId="0" xfId="0">
      <alignment vertical="center"/>
    </xf>
    <xf numFmtId="0" fontId="1" fillId="0" borderId="0" xfId="0" applyFont="1" applyFill="1">
      <alignment vertical="center"/>
    </xf>
    <xf numFmtId="0" fontId="1" fillId="0" borderId="0" xfId="0" applyFont="1" applyFill="1" applyAlignment="1">
      <alignment vertical="center" wrapText="1"/>
    </xf>
    <xf numFmtId="0" fontId="1" fillId="0" borderId="0" xfId="0" applyFont="1" applyFill="1" applyAlignment="1">
      <alignment horizontal="left" vertical="center"/>
    </xf>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xf>
    <xf numFmtId="0" fontId="3" fillId="0" borderId="1" xfId="21"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21" applyFont="1" applyFill="1" applyBorder="1" applyAlignment="1">
      <alignment horizontal="center" vertical="center" wrapText="1"/>
    </xf>
    <xf numFmtId="0" fontId="4" fillId="0" borderId="1" xfId="21" applyFont="1" applyFill="1" applyBorder="1" applyAlignment="1">
      <alignment horizontal="center" vertical="center" wrapText="1"/>
    </xf>
    <xf numFmtId="178" fontId="4" fillId="0" borderId="1" xfId="21"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3" fillId="0" borderId="3" xfId="2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176" fontId="4"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4" fillId="0" borderId="4" xfId="0" applyFont="1" applyFill="1" applyBorder="1" applyAlignment="1">
      <alignment horizontal="center" vertical="center" wrapText="1"/>
    </xf>
    <xf numFmtId="0" fontId="3" fillId="0" borderId="4" xfId="2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lignment vertical="center"/>
    </xf>
    <xf numFmtId="0" fontId="1" fillId="0" borderId="1" xfId="0" applyFont="1" applyFill="1" applyBorder="1" applyAlignment="1">
      <alignment horizontal="left" vertical="center"/>
    </xf>
    <xf numFmtId="0" fontId="4" fillId="0" borderId="1" xfId="0" applyFont="1" applyBorder="1" applyAlignment="1">
      <alignment horizontal="center" vertical="center" wrapText="1"/>
    </xf>
    <xf numFmtId="0" fontId="4" fillId="0" borderId="1" xfId="51" applyFont="1" applyFill="1" applyBorder="1" applyAlignment="1">
      <alignment horizontal="center" vertical="center" wrapText="1"/>
    </xf>
    <xf numFmtId="0" fontId="4" fillId="0" borderId="4" xfId="0" applyFont="1" applyBorder="1" applyAlignment="1">
      <alignment horizontal="center" vertical="center"/>
    </xf>
    <xf numFmtId="0" fontId="4" fillId="0" borderId="4" xfId="0" applyFont="1" applyBorder="1" applyAlignment="1">
      <alignment horizontal="center" vertical="center" wrapText="1"/>
    </xf>
    <xf numFmtId="0" fontId="4" fillId="0" borderId="1" xfId="52" applyFont="1" applyFill="1" applyBorder="1" applyAlignment="1">
      <alignment horizontal="center" vertical="center" wrapText="1"/>
    </xf>
    <xf numFmtId="0" fontId="4" fillId="2" borderId="4" xfId="0" applyFont="1" applyFill="1" applyBorder="1" applyAlignment="1">
      <alignment horizontal="center" vertical="center"/>
    </xf>
    <xf numFmtId="179" fontId="4" fillId="0" borderId="1" xfId="0" applyNumberFormat="1" applyFont="1" applyFill="1" applyBorder="1" applyAlignment="1">
      <alignment horizontal="center" vertical="center"/>
    </xf>
    <xf numFmtId="0" fontId="1" fillId="2" borderId="0" xfId="0" applyFont="1" applyFill="1" applyAlignment="1">
      <alignment horizontal="center" vertical="center"/>
    </xf>
    <xf numFmtId="0" fontId="4" fillId="0" borderId="1" xfId="0" applyFont="1" applyBorder="1" applyAlignment="1">
      <alignment horizontal="center" vertical="center"/>
    </xf>
    <xf numFmtId="177" fontId="4" fillId="0" borderId="1" xfId="0" applyNumberFormat="1" applyFont="1" applyFill="1" applyBorder="1" applyAlignment="1">
      <alignment horizontal="center" vertical="center"/>
    </xf>
    <xf numFmtId="0" fontId="7" fillId="2" borderId="4" xfId="0" applyFont="1" applyFill="1" applyBorder="1" applyAlignment="1">
      <alignment horizontal="center" vertical="center"/>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xf>
    <xf numFmtId="178" fontId="4" fillId="0" borderId="1" xfId="0" applyNumberFormat="1" applyFont="1" applyFill="1" applyBorder="1" applyAlignment="1">
      <alignment horizontal="center" vertical="center"/>
    </xf>
    <xf numFmtId="178" fontId="4" fillId="0" borderId="4" xfId="0" applyNumberFormat="1" applyFont="1" applyBorder="1" applyAlignment="1">
      <alignment horizontal="center" vertical="center"/>
    </xf>
    <xf numFmtId="0" fontId="6" fillId="0" borderId="0" xfId="51" applyFont="1" applyBorder="1" applyAlignment="1">
      <alignment vertical="center" wrapText="1"/>
    </xf>
    <xf numFmtId="0" fontId="1" fillId="0" borderId="0" xfId="0" applyFont="1" applyFill="1" applyBorder="1">
      <alignment vertical="center"/>
    </xf>
    <xf numFmtId="0" fontId="4" fillId="0" borderId="1" xfId="0" applyFont="1" applyBorder="1">
      <alignment vertical="center"/>
    </xf>
    <xf numFmtId="0" fontId="4" fillId="0" borderId="0" xfId="0" applyFont="1" applyBorder="1">
      <alignment vertical="center"/>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1" xfId="0" applyFont="1" applyFill="1" applyBorder="1" applyAlignment="1">
      <alignment horizontal="center" vertical="center"/>
    </xf>
    <xf numFmtId="0" fontId="4" fillId="4" borderId="0" xfId="0" applyFont="1" applyFill="1" applyBorder="1" applyAlignment="1" applyProtection="1">
      <alignment horizontal="center" vertical="center" shrinkToFit="1"/>
      <protection locked="0"/>
    </xf>
    <xf numFmtId="0" fontId="8" fillId="4" borderId="0" xfId="0" applyFont="1" applyFill="1" applyBorder="1" applyAlignment="1" applyProtection="1">
      <alignment horizontal="center" vertical="center" shrinkToFit="1"/>
      <protection locked="0"/>
    </xf>
    <xf numFmtId="0" fontId="9" fillId="0" borderId="0" xfId="0" applyFont="1" applyFill="1" applyBorder="1" applyAlignment="1">
      <alignment vertical="center"/>
    </xf>
    <xf numFmtId="0" fontId="1" fillId="0" borderId="0" xfId="0" applyFont="1" applyFill="1" applyBorder="1" applyAlignment="1">
      <alignment vertical="center"/>
    </xf>
    <xf numFmtId="0" fontId="1" fillId="0" borderId="1" xfId="0" applyFont="1" applyFill="1" applyBorder="1" applyAlignment="1">
      <alignment vertical="center"/>
    </xf>
    <xf numFmtId="0" fontId="0" fillId="0" borderId="0" xfId="0" applyFont="1">
      <alignment vertical="center"/>
    </xf>
    <xf numFmtId="0" fontId="4" fillId="4" borderId="1" xfId="0" applyFont="1" applyFill="1" applyBorder="1" applyAlignment="1">
      <alignment horizontal="center" vertical="center"/>
    </xf>
    <xf numFmtId="0" fontId="4" fillId="0" borderId="1" xfId="0" applyFont="1" applyBorder="1" applyAlignment="1">
      <alignment vertical="center" wrapText="1"/>
    </xf>
    <xf numFmtId="0" fontId="6" fillId="0" borderId="1" xfId="51" applyFont="1" applyBorder="1" applyAlignment="1">
      <alignment vertical="center" wrapText="1"/>
    </xf>
    <xf numFmtId="0" fontId="6" fillId="0" borderId="5" xfId="51" applyFont="1" applyBorder="1" applyAlignment="1">
      <alignment vertical="center" wrapText="1"/>
    </xf>
    <xf numFmtId="1" fontId="4" fillId="0" borderId="5" xfId="0" applyNumberFormat="1" applyFont="1" applyBorder="1" applyAlignment="1">
      <alignment horizontal="center" vertical="center"/>
    </xf>
    <xf numFmtId="0" fontId="6"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5" xfId="0" applyFont="1" applyFill="1" applyBorder="1" applyAlignment="1">
      <alignment horizontal="center" vertical="center"/>
    </xf>
    <xf numFmtId="0" fontId="1" fillId="0" borderId="5" xfId="0" applyFont="1" applyFill="1" applyBorder="1" applyAlignment="1">
      <alignment horizontal="center" vertical="center"/>
    </xf>
    <xf numFmtId="1" fontId="1" fillId="0" borderId="1" xfId="0" applyNumberFormat="1" applyFont="1" applyFill="1" applyBorder="1" applyAlignment="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常规 77"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10 2 42 2" xfId="50"/>
    <cellStyle name="常规 2" xfId="51"/>
    <cellStyle name="常规 24"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4"/>
  <sheetViews>
    <sheetView view="pageBreakPreview" zoomScaleNormal="80" workbookViewId="0">
      <pane ySplit="3" topLeftCell="A31" activePane="bottomLeft" state="frozen"/>
      <selection/>
      <selection pane="bottomLeft" activeCell="F33" sqref="F33"/>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7" width="9.09166666666667" style="4" customWidth="1"/>
    <col min="18" max="16384" width="9" style="1"/>
  </cols>
  <sheetData>
    <row r="1" spans="1:1">
      <c r="A1" s="1" t="s">
        <v>0</v>
      </c>
    </row>
    <row r="2" ht="24" customHeight="1" spans="1:17">
      <c r="A2" s="5" t="s">
        <v>1</v>
      </c>
      <c r="B2" s="5"/>
      <c r="C2" s="6"/>
      <c r="D2" s="5"/>
      <c r="E2" s="5"/>
      <c r="F2" s="5"/>
      <c r="G2" s="5"/>
      <c r="H2" s="7"/>
      <c r="I2" s="5"/>
      <c r="J2" s="1"/>
      <c r="K2" s="1"/>
      <c r="L2" s="1"/>
      <c r="M2" s="1"/>
      <c r="N2" s="1"/>
      <c r="O2" s="1"/>
      <c r="P2" s="1"/>
      <c r="Q2" s="1"/>
    </row>
    <row r="3" ht="26.15" customHeight="1" spans="1:19">
      <c r="A3" s="8" t="s">
        <v>2</v>
      </c>
      <c r="B3" s="8" t="s">
        <v>3</v>
      </c>
      <c r="C3" s="8" t="s">
        <v>4</v>
      </c>
      <c r="D3" s="8" t="s">
        <v>5</v>
      </c>
      <c r="E3" s="8" t="s">
        <v>6</v>
      </c>
      <c r="F3" s="8" t="s">
        <v>7</v>
      </c>
      <c r="G3" s="8" t="s">
        <v>8</v>
      </c>
      <c r="H3" s="8" t="s">
        <v>9</v>
      </c>
      <c r="I3" s="8" t="s">
        <v>10</v>
      </c>
      <c r="J3" s="58" t="s">
        <v>11</v>
      </c>
      <c r="K3" s="59" t="s">
        <v>12</v>
      </c>
      <c r="L3" s="59" t="s">
        <v>13</v>
      </c>
      <c r="M3" s="59" t="s">
        <v>14</v>
      </c>
      <c r="N3" s="59" t="s">
        <v>15</v>
      </c>
      <c r="O3" s="60" t="s">
        <v>16</v>
      </c>
      <c r="P3" s="44"/>
      <c r="Q3" s="44"/>
      <c r="R3" s="45"/>
      <c r="S3" s="45"/>
    </row>
    <row r="4" ht="24" customHeight="1" spans="1:19">
      <c r="A4" s="9" t="s">
        <v>17</v>
      </c>
      <c r="B4" s="10" t="s">
        <v>18</v>
      </c>
      <c r="C4" s="11" t="s">
        <v>19</v>
      </c>
      <c r="D4" s="11" t="s">
        <v>20</v>
      </c>
      <c r="E4" s="11"/>
      <c r="F4" s="12"/>
      <c r="G4" s="11"/>
      <c r="H4" s="13" t="s">
        <v>21</v>
      </c>
      <c r="I4" s="10"/>
      <c r="J4" s="37"/>
      <c r="K4" s="37"/>
      <c r="L4" s="37"/>
      <c r="M4" s="37"/>
      <c r="N4" s="37"/>
      <c r="O4" s="61"/>
      <c r="P4" s="47"/>
      <c r="Q4" s="47"/>
      <c r="R4" s="45"/>
      <c r="S4" s="45"/>
    </row>
    <row r="5" ht="24" customHeight="1" spans="1:19">
      <c r="A5" s="14"/>
      <c r="B5" s="15"/>
      <c r="C5" s="16" t="s">
        <v>22</v>
      </c>
      <c r="D5" s="11" t="s">
        <v>20</v>
      </c>
      <c r="E5" s="57">
        <v>30</v>
      </c>
      <c r="F5" s="12"/>
      <c r="G5" s="17"/>
      <c r="H5" s="18"/>
      <c r="I5" s="9"/>
      <c r="J5" s="37">
        <v>18</v>
      </c>
      <c r="K5" s="37">
        <v>12</v>
      </c>
      <c r="L5" s="37">
        <v>6</v>
      </c>
      <c r="M5" s="37">
        <v>4</v>
      </c>
      <c r="N5" s="50"/>
      <c r="O5" s="62"/>
      <c r="P5" s="49"/>
      <c r="Q5" s="49"/>
      <c r="R5" s="45"/>
      <c r="S5" s="45"/>
    </row>
    <row r="6" ht="24" customHeight="1" spans="1:19">
      <c r="A6" s="14"/>
      <c r="B6" s="15"/>
      <c r="C6" s="16" t="s">
        <v>23</v>
      </c>
      <c r="D6" s="11" t="s">
        <v>20</v>
      </c>
      <c r="E6" s="57">
        <v>3</v>
      </c>
      <c r="F6" s="12"/>
      <c r="G6" s="17"/>
      <c r="H6" s="18"/>
      <c r="I6" s="14"/>
      <c r="J6" s="57">
        <v>3</v>
      </c>
      <c r="K6" s="50"/>
      <c r="L6" s="50">
        <v>63</v>
      </c>
      <c r="M6" s="50">
        <v>2</v>
      </c>
      <c r="N6" s="50"/>
      <c r="O6" s="62"/>
      <c r="P6" s="49"/>
      <c r="Q6" s="49"/>
      <c r="R6" s="45"/>
      <c r="S6" s="45"/>
    </row>
    <row r="7" ht="24" customHeight="1" spans="1:19">
      <c r="A7" s="14"/>
      <c r="B7" s="15"/>
      <c r="C7" s="16" t="s">
        <v>24</v>
      </c>
      <c r="D7" s="11" t="s">
        <v>20</v>
      </c>
      <c r="E7" s="57">
        <v>45</v>
      </c>
      <c r="F7" s="12"/>
      <c r="G7" s="17"/>
      <c r="H7" s="18"/>
      <c r="I7" s="14"/>
      <c r="J7" s="57"/>
      <c r="K7" s="50">
        <v>45</v>
      </c>
      <c r="L7" s="50">
        <v>51</v>
      </c>
      <c r="M7" s="50"/>
      <c r="N7" s="50"/>
      <c r="O7" s="62"/>
      <c r="P7" s="49"/>
      <c r="Q7" s="49"/>
      <c r="R7" s="45"/>
      <c r="S7" s="45"/>
    </row>
    <row r="8" ht="24" customHeight="1" spans="1:19">
      <c r="A8" s="14"/>
      <c r="B8" s="15"/>
      <c r="C8" s="16" t="s">
        <v>25</v>
      </c>
      <c r="D8" s="11" t="s">
        <v>20</v>
      </c>
      <c r="E8" s="57">
        <v>24</v>
      </c>
      <c r="F8" s="12"/>
      <c r="G8" s="17"/>
      <c r="H8" s="18"/>
      <c r="I8" s="14"/>
      <c r="J8" s="57"/>
      <c r="K8" s="50">
        <v>24</v>
      </c>
      <c r="L8" s="50">
        <v>56</v>
      </c>
      <c r="M8" s="50"/>
      <c r="N8" s="50"/>
      <c r="O8" s="62"/>
      <c r="P8" s="49"/>
      <c r="Q8" s="49"/>
      <c r="R8" s="45"/>
      <c r="S8" s="45"/>
    </row>
    <row r="9" ht="24" customHeight="1" spans="1:19">
      <c r="A9" s="14"/>
      <c r="B9" s="15"/>
      <c r="C9" s="16" t="s">
        <v>26</v>
      </c>
      <c r="D9" s="11" t="s">
        <v>20</v>
      </c>
      <c r="E9" s="57">
        <v>18</v>
      </c>
      <c r="F9" s="12"/>
      <c r="G9" s="17"/>
      <c r="H9" s="19"/>
      <c r="I9" s="24"/>
      <c r="J9" s="57">
        <v>18</v>
      </c>
      <c r="K9" s="50"/>
      <c r="L9" s="50"/>
      <c r="M9" s="50"/>
      <c r="N9" s="50"/>
      <c r="O9" s="62"/>
      <c r="P9" s="49"/>
      <c r="Q9" s="49"/>
      <c r="R9" s="45"/>
      <c r="S9" s="45"/>
    </row>
    <row r="10" ht="113.25" customHeight="1" spans="1:19">
      <c r="A10" s="14"/>
      <c r="B10" s="15"/>
      <c r="C10" s="16" t="s">
        <v>27</v>
      </c>
      <c r="D10" s="17" t="s">
        <v>28</v>
      </c>
      <c r="E10" s="17">
        <v>58</v>
      </c>
      <c r="F10" s="20"/>
      <c r="G10" s="17"/>
      <c r="H10" s="21" t="s">
        <v>29</v>
      </c>
      <c r="I10" s="24"/>
      <c r="J10" s="50"/>
      <c r="K10" s="50"/>
      <c r="L10" s="50"/>
      <c r="M10" s="50"/>
      <c r="N10" s="50">
        <v>41.8</v>
      </c>
      <c r="O10" s="62">
        <v>58</v>
      </c>
      <c r="P10" s="49"/>
      <c r="Q10" s="49"/>
      <c r="R10" s="45"/>
      <c r="S10" s="45"/>
    </row>
    <row r="11" ht="58" customHeight="1" spans="1:19">
      <c r="A11" s="14"/>
      <c r="B11" s="15"/>
      <c r="C11" s="16" t="s">
        <v>30</v>
      </c>
      <c r="D11" s="17" t="s">
        <v>31</v>
      </c>
      <c r="E11" s="17">
        <v>2.487</v>
      </c>
      <c r="F11" s="20"/>
      <c r="G11" s="17"/>
      <c r="H11" s="21" t="s">
        <v>32</v>
      </c>
      <c r="I11" s="24"/>
      <c r="J11" s="50"/>
      <c r="K11" s="50"/>
      <c r="L11" s="50"/>
      <c r="M11" s="50"/>
      <c r="N11" s="50">
        <v>1.836</v>
      </c>
      <c r="O11" s="62">
        <v>2.487</v>
      </c>
      <c r="P11" s="49"/>
      <c r="Q11" s="49"/>
      <c r="R11" s="45"/>
      <c r="S11" s="51"/>
    </row>
    <row r="12" ht="129" customHeight="1" spans="1:19">
      <c r="A12" s="14"/>
      <c r="B12" s="15"/>
      <c r="C12" s="16" t="s">
        <v>33</v>
      </c>
      <c r="D12" s="17" t="s">
        <v>28</v>
      </c>
      <c r="E12" s="17">
        <v>400.6</v>
      </c>
      <c r="F12" s="20"/>
      <c r="G12" s="17"/>
      <c r="H12" s="21" t="s">
        <v>34</v>
      </c>
      <c r="I12" s="24"/>
      <c r="J12" s="50"/>
      <c r="K12" s="50">
        <v>322.1</v>
      </c>
      <c r="L12" s="50"/>
      <c r="M12" s="50"/>
      <c r="N12" s="50">
        <v>81.7</v>
      </c>
      <c r="O12" s="62">
        <v>78.5</v>
      </c>
      <c r="P12" s="49"/>
      <c r="Q12" s="49"/>
      <c r="R12" s="45"/>
      <c r="S12" s="52"/>
    </row>
    <row r="13" ht="132" customHeight="1" spans="1:19">
      <c r="A13" s="14"/>
      <c r="B13" s="15"/>
      <c r="C13" s="16" t="s">
        <v>35</v>
      </c>
      <c r="D13" s="17" t="s">
        <v>28</v>
      </c>
      <c r="E13" s="17">
        <v>0</v>
      </c>
      <c r="F13" s="20"/>
      <c r="G13" s="17"/>
      <c r="H13" s="21" t="s">
        <v>36</v>
      </c>
      <c r="I13" s="24"/>
      <c r="J13" s="50"/>
      <c r="K13" s="50"/>
      <c r="L13" s="50"/>
      <c r="M13" s="50"/>
      <c r="N13" s="50"/>
      <c r="O13" s="62"/>
      <c r="P13" s="49"/>
      <c r="Q13" s="49"/>
      <c r="R13" s="45"/>
      <c r="S13" s="52"/>
    </row>
    <row r="14" ht="131" customHeight="1" spans="1:19">
      <c r="A14" s="14"/>
      <c r="B14" s="15"/>
      <c r="C14" s="16" t="s">
        <v>37</v>
      </c>
      <c r="D14" s="17" t="s">
        <v>28</v>
      </c>
      <c r="E14" s="17">
        <v>359</v>
      </c>
      <c r="F14" s="17"/>
      <c r="G14" s="17"/>
      <c r="H14" s="21" t="s">
        <v>38</v>
      </c>
      <c r="I14" s="17"/>
      <c r="J14" s="63">
        <v>123</v>
      </c>
      <c r="K14" s="63">
        <v>236</v>
      </c>
      <c r="L14" s="63">
        <v>626</v>
      </c>
      <c r="M14" s="63"/>
      <c r="N14" s="63"/>
      <c r="O14" s="64"/>
      <c r="P14" s="53"/>
      <c r="Q14" s="53"/>
      <c r="R14" s="45"/>
      <c r="S14" s="52"/>
    </row>
    <row r="15" ht="66" customHeight="1" spans="1:19">
      <c r="A15" s="14"/>
      <c r="B15" s="15"/>
      <c r="C15" s="16" t="s">
        <v>39</v>
      </c>
      <c r="D15" s="17" t="s">
        <v>31</v>
      </c>
      <c r="E15" s="17">
        <v>32</v>
      </c>
      <c r="F15" s="20"/>
      <c r="G15" s="17"/>
      <c r="H15" s="21" t="s">
        <v>32</v>
      </c>
      <c r="I15" s="17"/>
      <c r="J15" s="63">
        <v>10</v>
      </c>
      <c r="K15" s="63">
        <v>22</v>
      </c>
      <c r="L15" s="63">
        <v>56</v>
      </c>
      <c r="M15" s="63"/>
      <c r="N15" s="63"/>
      <c r="O15" s="64"/>
      <c r="P15" s="53"/>
      <c r="Q15" s="53"/>
      <c r="R15" s="45"/>
      <c r="S15" s="51"/>
    </row>
    <row r="16" ht="133" customHeight="1" spans="1:19">
      <c r="A16" s="14"/>
      <c r="B16" s="15"/>
      <c r="C16" s="16" t="s">
        <v>40</v>
      </c>
      <c r="D16" s="17" t="s">
        <v>28</v>
      </c>
      <c r="E16" s="17">
        <v>1023</v>
      </c>
      <c r="F16" s="20"/>
      <c r="G16" s="17"/>
      <c r="H16" s="21" t="s">
        <v>41</v>
      </c>
      <c r="I16" s="17"/>
      <c r="J16" s="41">
        <v>386</v>
      </c>
      <c r="K16" s="41">
        <v>637</v>
      </c>
      <c r="L16" s="41">
        <v>1760.4</v>
      </c>
      <c r="M16" s="41">
        <v>38</v>
      </c>
      <c r="N16" s="41"/>
      <c r="O16" s="65"/>
      <c r="P16" s="54"/>
      <c r="Q16" s="54"/>
      <c r="R16" s="45"/>
      <c r="S16" s="45"/>
    </row>
    <row r="17" ht="62" customHeight="1" spans="1:19">
      <c r="A17" s="14"/>
      <c r="B17" s="15"/>
      <c r="C17" s="16" t="s">
        <v>42</v>
      </c>
      <c r="D17" s="17" t="s">
        <v>31</v>
      </c>
      <c r="E17" s="17">
        <v>38</v>
      </c>
      <c r="F17" s="20"/>
      <c r="G17" s="17"/>
      <c r="H17" s="21" t="s">
        <v>32</v>
      </c>
      <c r="I17" s="17"/>
      <c r="J17" s="41">
        <v>24</v>
      </c>
      <c r="K17" s="41">
        <v>14</v>
      </c>
      <c r="L17" s="41">
        <v>206</v>
      </c>
      <c r="M17" s="41">
        <v>5</v>
      </c>
      <c r="N17" s="41"/>
      <c r="O17" s="65"/>
      <c r="P17" s="54"/>
      <c r="Q17" s="54"/>
      <c r="R17" s="45"/>
      <c r="S17" s="45"/>
    </row>
    <row r="18" ht="132" customHeight="1" spans="1:19">
      <c r="A18" s="14"/>
      <c r="B18" s="15"/>
      <c r="C18" s="16" t="s">
        <v>43</v>
      </c>
      <c r="D18" s="17" t="s">
        <v>28</v>
      </c>
      <c r="E18" s="17">
        <v>225</v>
      </c>
      <c r="F18" s="20"/>
      <c r="G18" s="17"/>
      <c r="H18" s="21" t="s">
        <v>41</v>
      </c>
      <c r="I18" s="17"/>
      <c r="J18" s="41">
        <v>140</v>
      </c>
      <c r="K18" s="41">
        <v>85</v>
      </c>
      <c r="L18" s="41">
        <v>29</v>
      </c>
      <c r="M18" s="41"/>
      <c r="N18" s="41"/>
      <c r="O18" s="65"/>
      <c r="P18" s="54"/>
      <c r="Q18" s="54"/>
      <c r="R18" s="45"/>
      <c r="S18" s="45"/>
    </row>
    <row r="19" ht="63" customHeight="1" spans="1:19">
      <c r="A19" s="14"/>
      <c r="B19" s="15"/>
      <c r="C19" s="16" t="s">
        <v>44</v>
      </c>
      <c r="D19" s="17" t="s">
        <v>31</v>
      </c>
      <c r="E19" s="17">
        <v>28</v>
      </c>
      <c r="F19" s="20"/>
      <c r="G19" s="17"/>
      <c r="H19" s="21" t="s">
        <v>45</v>
      </c>
      <c r="I19" s="17"/>
      <c r="J19" s="41">
        <v>17</v>
      </c>
      <c r="K19" s="41">
        <v>11</v>
      </c>
      <c r="L19" s="41">
        <v>4.5</v>
      </c>
      <c r="M19" s="41"/>
      <c r="N19" s="41"/>
      <c r="O19" s="65"/>
      <c r="P19" s="54"/>
      <c r="Q19" s="54"/>
      <c r="R19" s="45"/>
      <c r="S19" s="45"/>
    </row>
    <row r="20" ht="135" customHeight="1" spans="1:19">
      <c r="A20" s="14"/>
      <c r="B20" s="15"/>
      <c r="C20" s="16" t="s">
        <v>46</v>
      </c>
      <c r="D20" s="17" t="s">
        <v>28</v>
      </c>
      <c r="E20" s="17">
        <v>3573</v>
      </c>
      <c r="F20" s="17"/>
      <c r="G20" s="17"/>
      <c r="H20" s="21" t="s">
        <v>47</v>
      </c>
      <c r="I20" s="16"/>
      <c r="J20" s="41">
        <v>1133</v>
      </c>
      <c r="K20" s="41">
        <v>2440</v>
      </c>
      <c r="L20" s="41">
        <v>7403</v>
      </c>
      <c r="M20" s="41"/>
      <c r="N20" s="41"/>
      <c r="O20" s="65"/>
      <c r="P20" s="54"/>
      <c r="Q20" s="54"/>
      <c r="R20" s="45"/>
      <c r="S20" s="45"/>
    </row>
    <row r="21" ht="41" customHeight="1" spans="1:15">
      <c r="A21" s="14"/>
      <c r="B21" s="15"/>
      <c r="C21" s="16" t="s">
        <v>48</v>
      </c>
      <c r="D21" s="17" t="s">
        <v>31</v>
      </c>
      <c r="E21" s="17">
        <v>517</v>
      </c>
      <c r="F21" s="20"/>
      <c r="G21" s="17"/>
      <c r="H21" s="21" t="s">
        <v>49</v>
      </c>
      <c r="I21" s="17"/>
      <c r="J21" s="41">
        <v>152</v>
      </c>
      <c r="K21" s="41">
        <v>365</v>
      </c>
      <c r="L21" s="41">
        <v>1000</v>
      </c>
      <c r="M21" s="41"/>
      <c r="N21" s="41"/>
      <c r="O21" s="41"/>
    </row>
    <row r="22" ht="137" customHeight="1" spans="1:15">
      <c r="A22" s="14"/>
      <c r="B22" s="15"/>
      <c r="C22" s="16" t="s">
        <v>50</v>
      </c>
      <c r="D22" s="17" t="s">
        <v>28</v>
      </c>
      <c r="E22" s="17">
        <v>0</v>
      </c>
      <c r="F22" s="17"/>
      <c r="G22" s="17"/>
      <c r="H22" s="21" t="s">
        <v>47</v>
      </c>
      <c r="I22" s="17"/>
      <c r="J22" s="41"/>
      <c r="K22" s="41"/>
      <c r="L22" s="41">
        <v>5069</v>
      </c>
      <c r="M22" s="41"/>
      <c r="N22" s="41"/>
      <c r="O22" s="41"/>
    </row>
    <row r="23" ht="85.5" customHeight="1" spans="1:15">
      <c r="A23" s="14"/>
      <c r="B23" s="15"/>
      <c r="C23" s="16" t="s">
        <v>51</v>
      </c>
      <c r="D23" s="17" t="s">
        <v>31</v>
      </c>
      <c r="E23" s="17">
        <v>0</v>
      </c>
      <c r="F23" s="17"/>
      <c r="G23" s="17"/>
      <c r="H23" s="21" t="s">
        <v>52</v>
      </c>
      <c r="I23" s="17"/>
      <c r="J23" s="41"/>
      <c r="K23" s="41"/>
      <c r="L23" s="41">
        <v>1035</v>
      </c>
      <c r="M23" s="41"/>
      <c r="N23" s="41"/>
      <c r="O23" s="41"/>
    </row>
    <row r="24" ht="134" customHeight="1" spans="1:15">
      <c r="A24" s="14"/>
      <c r="B24" s="15"/>
      <c r="C24" s="16" t="s">
        <v>53</v>
      </c>
      <c r="D24" s="17" t="s">
        <v>28</v>
      </c>
      <c r="E24" s="17">
        <v>20</v>
      </c>
      <c r="F24" s="17"/>
      <c r="G24" s="17"/>
      <c r="H24" s="21" t="s">
        <v>47</v>
      </c>
      <c r="I24" s="17"/>
      <c r="J24" s="41"/>
      <c r="K24" s="41"/>
      <c r="L24" s="41"/>
      <c r="M24" s="41">
        <v>61.4</v>
      </c>
      <c r="N24" s="41">
        <v>29</v>
      </c>
      <c r="O24" s="41">
        <v>20</v>
      </c>
    </row>
    <row r="25" ht="57" customHeight="1" spans="1:15">
      <c r="A25" s="14"/>
      <c r="B25" s="15"/>
      <c r="C25" s="16" t="s">
        <v>54</v>
      </c>
      <c r="D25" s="17" t="s">
        <v>31</v>
      </c>
      <c r="E25" s="17">
        <v>6</v>
      </c>
      <c r="F25" s="20"/>
      <c r="G25" s="17"/>
      <c r="H25" s="21" t="s">
        <v>32</v>
      </c>
      <c r="I25" s="17"/>
      <c r="J25" s="41"/>
      <c r="K25" s="41"/>
      <c r="L25" s="41"/>
      <c r="M25" s="41">
        <v>13</v>
      </c>
      <c r="N25" s="41">
        <v>8</v>
      </c>
      <c r="O25" s="41">
        <v>6</v>
      </c>
    </row>
    <row r="26" ht="127" customHeight="1" spans="1:15">
      <c r="A26" s="14"/>
      <c r="B26" s="15"/>
      <c r="C26" s="16" t="s">
        <v>55</v>
      </c>
      <c r="D26" s="17" t="s">
        <v>28</v>
      </c>
      <c r="E26" s="17">
        <v>365</v>
      </c>
      <c r="F26" s="17"/>
      <c r="G26" s="17"/>
      <c r="H26" s="21" t="s">
        <v>47</v>
      </c>
      <c r="I26" s="17"/>
      <c r="J26" s="41">
        <v>98</v>
      </c>
      <c r="K26" s="41">
        <v>267</v>
      </c>
      <c r="L26" s="41">
        <v>949</v>
      </c>
      <c r="M26" s="41"/>
      <c r="N26" s="41"/>
      <c r="O26" s="41"/>
    </row>
    <row r="27" ht="69" customHeight="1" spans="1:15">
      <c r="A27" s="14"/>
      <c r="B27" s="15"/>
      <c r="C27" s="16" t="s">
        <v>56</v>
      </c>
      <c r="D27" s="17" t="s">
        <v>31</v>
      </c>
      <c r="E27" s="17">
        <v>36</v>
      </c>
      <c r="F27" s="20"/>
      <c r="G27" s="17"/>
      <c r="H27" s="21" t="s">
        <v>32</v>
      </c>
      <c r="I27" s="17"/>
      <c r="J27" s="41">
        <v>9</v>
      </c>
      <c r="K27" s="41">
        <v>27</v>
      </c>
      <c r="L27" s="41">
        <v>82</v>
      </c>
      <c r="M27" s="41"/>
      <c r="N27" s="41"/>
      <c r="O27" s="41"/>
    </row>
    <row r="28" ht="132" customHeight="1" spans="1:15">
      <c r="A28" s="14"/>
      <c r="B28" s="15"/>
      <c r="C28" s="16" t="s">
        <v>57</v>
      </c>
      <c r="D28" s="17" t="s">
        <v>28</v>
      </c>
      <c r="E28" s="17">
        <v>1807</v>
      </c>
      <c r="F28" s="17"/>
      <c r="G28" s="17"/>
      <c r="H28" s="21" t="s">
        <v>47</v>
      </c>
      <c r="I28" s="16"/>
      <c r="J28" s="41">
        <v>725</v>
      </c>
      <c r="K28" s="41">
        <f>1039+43</f>
        <v>1082</v>
      </c>
      <c r="L28" s="41">
        <f>4049+94</f>
        <v>4143</v>
      </c>
      <c r="M28" s="41">
        <v>43</v>
      </c>
      <c r="N28" s="41"/>
      <c r="O28" s="41"/>
    </row>
    <row r="29" ht="134" customHeight="1" spans="1:15">
      <c r="A29" s="14"/>
      <c r="B29" s="15"/>
      <c r="C29" s="16" t="s">
        <v>58</v>
      </c>
      <c r="D29" s="17" t="s">
        <v>28</v>
      </c>
      <c r="E29" s="17">
        <v>293</v>
      </c>
      <c r="F29" s="17"/>
      <c r="G29" s="17"/>
      <c r="H29" s="21" t="s">
        <v>47</v>
      </c>
      <c r="I29" s="17"/>
      <c r="J29" s="41">
        <v>131</v>
      </c>
      <c r="K29" s="41">
        <f>39+95</f>
        <v>134</v>
      </c>
      <c r="L29" s="41">
        <v>66</v>
      </c>
      <c r="M29" s="41">
        <v>41</v>
      </c>
      <c r="N29" s="41">
        <v>42</v>
      </c>
      <c r="O29" s="41">
        <v>28</v>
      </c>
    </row>
    <row r="30" ht="54" customHeight="1" spans="1:15">
      <c r="A30" s="14"/>
      <c r="B30" s="15"/>
      <c r="C30" s="22" t="s">
        <v>59</v>
      </c>
      <c r="D30" s="17" t="s">
        <v>31</v>
      </c>
      <c r="E30" s="17">
        <v>132.166666666667</v>
      </c>
      <c r="F30" s="17"/>
      <c r="G30" s="17"/>
      <c r="H30" s="21" t="s">
        <v>60</v>
      </c>
      <c r="I30" s="17"/>
      <c r="J30" s="41">
        <v>30</v>
      </c>
      <c r="K30" s="66">
        <f>613/42*7</f>
        <v>102.166666666667</v>
      </c>
      <c r="L30" s="66">
        <f>613/42*33</f>
        <v>481.642857142857</v>
      </c>
      <c r="M30" s="41"/>
      <c r="N30" s="41"/>
      <c r="O30" s="41"/>
    </row>
    <row r="31" ht="87" customHeight="1" spans="1:15">
      <c r="A31" s="14"/>
      <c r="B31" s="15"/>
      <c r="C31" s="23" t="s">
        <v>61</v>
      </c>
      <c r="D31" s="17" t="s">
        <v>31</v>
      </c>
      <c r="E31" s="17">
        <v>232.583333333333</v>
      </c>
      <c r="F31" s="17"/>
      <c r="G31" s="17"/>
      <c r="H31" s="21" t="s">
        <v>60</v>
      </c>
      <c r="I31" s="17"/>
      <c r="J31" s="66">
        <f>435/36*4</f>
        <v>48.3333333333333</v>
      </c>
      <c r="K31" s="66">
        <f>435/36*15</f>
        <v>181.25</v>
      </c>
      <c r="L31" s="66">
        <f>435/36*17</f>
        <v>205.416666666667</v>
      </c>
      <c r="M31" s="41">
        <v>12</v>
      </c>
      <c r="N31" s="41">
        <v>4</v>
      </c>
      <c r="O31" s="41">
        <v>3</v>
      </c>
    </row>
    <row r="32" ht="52.5" customHeight="1" spans="1:15">
      <c r="A32" s="14"/>
      <c r="B32" s="15"/>
      <c r="C32" s="16" t="s">
        <v>62</v>
      </c>
      <c r="D32" s="17" t="s">
        <v>28</v>
      </c>
      <c r="E32" s="38">
        <v>1678.5</v>
      </c>
      <c r="F32" s="17"/>
      <c r="G32" s="17"/>
      <c r="H32" s="21" t="s">
        <v>63</v>
      </c>
      <c r="I32" s="17"/>
      <c r="J32" s="41">
        <v>1151</v>
      </c>
      <c r="K32" s="41">
        <v>2294</v>
      </c>
      <c r="L32" s="41">
        <v>6305</v>
      </c>
      <c r="M32" s="41">
        <v>86</v>
      </c>
      <c r="N32" s="41">
        <v>2400</v>
      </c>
      <c r="O32" s="41">
        <v>2150</v>
      </c>
    </row>
    <row r="33" ht="52.5" customHeight="1" spans="1:15">
      <c r="A33" s="24"/>
      <c r="B33" s="25"/>
      <c r="C33" s="16" t="s">
        <v>64</v>
      </c>
      <c r="D33" s="17" t="s">
        <v>28</v>
      </c>
      <c r="E33" s="38">
        <v>3916.5</v>
      </c>
      <c r="F33" s="17"/>
      <c r="G33" s="17"/>
      <c r="H33" s="21" t="s">
        <v>63</v>
      </c>
      <c r="I33" s="17"/>
      <c r="J33" s="41"/>
      <c r="K33" s="41"/>
      <c r="L33" s="41"/>
      <c r="M33" s="41"/>
      <c r="N33" s="41"/>
      <c r="O33" s="41"/>
    </row>
    <row r="34" ht="29" customHeight="1" spans="1:8">
      <c r="A34" s="26" t="s">
        <v>65</v>
      </c>
      <c r="B34" s="26"/>
      <c r="C34" s="26"/>
      <c r="D34" s="26"/>
      <c r="E34" s="26"/>
      <c r="F34" s="26"/>
      <c r="G34" s="27"/>
      <c r="H34" s="28"/>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4"/>
  <sheetViews>
    <sheetView tabSelected="1" view="pageBreakPreview" zoomScaleNormal="80" workbookViewId="0">
      <pane ySplit="3" topLeftCell="A32" activePane="bottomLeft" state="frozen"/>
      <selection/>
      <selection pane="bottomLeft" activeCell="F32" sqref="F32"/>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7" width="9.09166666666667" style="4" customWidth="1"/>
    <col min="18" max="16384" width="9" style="1"/>
  </cols>
  <sheetData>
    <row r="1" spans="1:1">
      <c r="A1" s="1" t="s">
        <v>66</v>
      </c>
    </row>
    <row r="2" ht="24" customHeight="1" spans="1:17">
      <c r="A2" s="5" t="s">
        <v>67</v>
      </c>
      <c r="B2" s="5"/>
      <c r="C2" s="6"/>
      <c r="D2" s="5"/>
      <c r="E2" s="5"/>
      <c r="F2" s="5"/>
      <c r="G2" s="5"/>
      <c r="H2" s="7"/>
      <c r="I2" s="5"/>
      <c r="J2" s="1"/>
      <c r="K2" s="1"/>
      <c r="L2" s="1"/>
      <c r="M2" s="1"/>
      <c r="N2" s="1"/>
      <c r="O2" s="1"/>
      <c r="P2" s="1"/>
      <c r="Q2" s="1"/>
    </row>
    <row r="3" ht="26.15" customHeight="1" spans="1:19">
      <c r="A3" s="8" t="s">
        <v>2</v>
      </c>
      <c r="B3" s="8" t="s">
        <v>3</v>
      </c>
      <c r="C3" s="8" t="s">
        <v>4</v>
      </c>
      <c r="D3" s="8" t="s">
        <v>5</v>
      </c>
      <c r="E3" s="8" t="s">
        <v>6</v>
      </c>
      <c r="F3" s="8" t="s">
        <v>7</v>
      </c>
      <c r="G3" s="8" t="s">
        <v>8</v>
      </c>
      <c r="H3" s="8" t="s">
        <v>9</v>
      </c>
      <c r="I3" s="8" t="s">
        <v>10</v>
      </c>
      <c r="J3" s="58" t="s">
        <v>11</v>
      </c>
      <c r="K3" s="59" t="s">
        <v>12</v>
      </c>
      <c r="L3" s="59" t="s">
        <v>13</v>
      </c>
      <c r="M3" s="59" t="s">
        <v>14</v>
      </c>
      <c r="N3" s="59" t="s">
        <v>15</v>
      </c>
      <c r="O3" s="60" t="s">
        <v>16</v>
      </c>
      <c r="P3" s="44"/>
      <c r="Q3" s="44"/>
      <c r="R3" s="45"/>
      <c r="S3" s="45"/>
    </row>
    <row r="4" ht="24" customHeight="1" spans="1:19">
      <c r="A4" s="9" t="s">
        <v>68</v>
      </c>
      <c r="B4" s="10" t="s">
        <v>18</v>
      </c>
      <c r="C4" s="11" t="s">
        <v>19</v>
      </c>
      <c r="D4" s="11" t="s">
        <v>20</v>
      </c>
      <c r="E4" s="11"/>
      <c r="F4" s="12"/>
      <c r="G4" s="11"/>
      <c r="H4" s="13" t="s">
        <v>21</v>
      </c>
      <c r="I4" s="10"/>
      <c r="J4" s="37"/>
      <c r="K4" s="37"/>
      <c r="L4" s="37"/>
      <c r="M4" s="37"/>
      <c r="N4" s="37"/>
      <c r="O4" s="61"/>
      <c r="P4" s="47"/>
      <c r="Q4" s="47"/>
      <c r="R4" s="45"/>
      <c r="S4" s="45"/>
    </row>
    <row r="5" ht="24" customHeight="1" spans="1:19">
      <c r="A5" s="14"/>
      <c r="B5" s="15"/>
      <c r="C5" s="16" t="s">
        <v>22</v>
      </c>
      <c r="D5" s="11" t="s">
        <v>20</v>
      </c>
      <c r="E5" s="57">
        <v>10</v>
      </c>
      <c r="F5" s="12"/>
      <c r="G5" s="17"/>
      <c r="H5" s="18"/>
      <c r="I5" s="9"/>
      <c r="J5" s="37">
        <v>18</v>
      </c>
      <c r="K5" s="37">
        <v>12</v>
      </c>
      <c r="L5" s="37">
        <v>6</v>
      </c>
      <c r="M5" s="37">
        <v>4</v>
      </c>
      <c r="N5" s="50"/>
      <c r="O5" s="62"/>
      <c r="P5" s="49"/>
      <c r="Q5" s="49"/>
      <c r="R5" s="45"/>
      <c r="S5" s="45"/>
    </row>
    <row r="6" ht="24" customHeight="1" spans="1:19">
      <c r="A6" s="14"/>
      <c r="B6" s="15"/>
      <c r="C6" s="16" t="s">
        <v>23</v>
      </c>
      <c r="D6" s="11" t="s">
        <v>20</v>
      </c>
      <c r="E6" s="57">
        <v>65</v>
      </c>
      <c r="F6" s="12"/>
      <c r="G6" s="17"/>
      <c r="H6" s="18"/>
      <c r="I6" s="14"/>
      <c r="J6" s="57">
        <v>3</v>
      </c>
      <c r="K6" s="50"/>
      <c r="L6" s="50">
        <v>63</v>
      </c>
      <c r="M6" s="50">
        <v>2</v>
      </c>
      <c r="N6" s="50"/>
      <c r="O6" s="62"/>
      <c r="P6" s="49"/>
      <c r="Q6" s="49"/>
      <c r="R6" s="45"/>
      <c r="S6" s="45"/>
    </row>
    <row r="7" ht="24" customHeight="1" spans="1:19">
      <c r="A7" s="14"/>
      <c r="B7" s="15"/>
      <c r="C7" s="16" t="s">
        <v>24</v>
      </c>
      <c r="D7" s="11" t="s">
        <v>20</v>
      </c>
      <c r="E7" s="57">
        <v>51</v>
      </c>
      <c r="F7" s="12"/>
      <c r="G7" s="17"/>
      <c r="H7" s="18"/>
      <c r="I7" s="14"/>
      <c r="J7" s="57"/>
      <c r="K7" s="50">
        <v>45</v>
      </c>
      <c r="L7" s="50">
        <v>51</v>
      </c>
      <c r="M7" s="50"/>
      <c r="N7" s="50"/>
      <c r="O7" s="62"/>
      <c r="P7" s="49"/>
      <c r="Q7" s="49"/>
      <c r="R7" s="45"/>
      <c r="S7" s="45"/>
    </row>
    <row r="8" ht="24" customHeight="1" spans="1:19">
      <c r="A8" s="14"/>
      <c r="B8" s="15"/>
      <c r="C8" s="16" t="s">
        <v>25</v>
      </c>
      <c r="D8" s="11" t="s">
        <v>20</v>
      </c>
      <c r="E8" s="57">
        <v>56</v>
      </c>
      <c r="F8" s="12"/>
      <c r="G8" s="17"/>
      <c r="H8" s="18"/>
      <c r="I8" s="14"/>
      <c r="J8" s="57"/>
      <c r="K8" s="50">
        <v>24</v>
      </c>
      <c r="L8" s="50">
        <v>56</v>
      </c>
      <c r="M8" s="50"/>
      <c r="N8" s="50"/>
      <c r="O8" s="62"/>
      <c r="P8" s="49"/>
      <c r="Q8" s="49"/>
      <c r="R8" s="45"/>
      <c r="S8" s="45"/>
    </row>
    <row r="9" ht="24" customHeight="1" spans="1:19">
      <c r="A9" s="14"/>
      <c r="B9" s="15"/>
      <c r="C9" s="16" t="s">
        <v>26</v>
      </c>
      <c r="D9" s="11" t="s">
        <v>20</v>
      </c>
      <c r="E9" s="57">
        <v>0</v>
      </c>
      <c r="F9" s="12"/>
      <c r="G9" s="17"/>
      <c r="H9" s="19"/>
      <c r="I9" s="24"/>
      <c r="J9" s="57">
        <v>18</v>
      </c>
      <c r="K9" s="50"/>
      <c r="L9" s="50"/>
      <c r="M9" s="50"/>
      <c r="N9" s="50"/>
      <c r="O9" s="62"/>
      <c r="P9" s="49"/>
      <c r="Q9" s="49"/>
      <c r="R9" s="45"/>
      <c r="S9" s="45"/>
    </row>
    <row r="10" ht="113.25" customHeight="1" spans="1:19">
      <c r="A10" s="14"/>
      <c r="B10" s="15"/>
      <c r="C10" s="16" t="s">
        <v>27</v>
      </c>
      <c r="D10" s="17" t="s">
        <v>28</v>
      </c>
      <c r="E10" s="17">
        <v>41.8</v>
      </c>
      <c r="F10" s="20"/>
      <c r="G10" s="17"/>
      <c r="H10" s="21" t="s">
        <v>29</v>
      </c>
      <c r="I10" s="24"/>
      <c r="J10" s="50"/>
      <c r="K10" s="50"/>
      <c r="L10" s="50"/>
      <c r="M10" s="50"/>
      <c r="N10" s="50">
        <v>41.8</v>
      </c>
      <c r="O10" s="62">
        <v>58</v>
      </c>
      <c r="P10" s="49"/>
      <c r="Q10" s="49"/>
      <c r="R10" s="45"/>
      <c r="S10" s="45"/>
    </row>
    <row r="11" ht="58" customHeight="1" spans="1:19">
      <c r="A11" s="14"/>
      <c r="B11" s="15"/>
      <c r="C11" s="16" t="s">
        <v>30</v>
      </c>
      <c r="D11" s="17" t="s">
        <v>31</v>
      </c>
      <c r="E11" s="17">
        <v>1.836</v>
      </c>
      <c r="F11" s="20"/>
      <c r="G11" s="17"/>
      <c r="H11" s="21" t="s">
        <v>32</v>
      </c>
      <c r="I11" s="24"/>
      <c r="J11" s="50"/>
      <c r="K11" s="50"/>
      <c r="L11" s="50"/>
      <c r="M11" s="50"/>
      <c r="N11" s="50">
        <v>1.836</v>
      </c>
      <c r="O11" s="62">
        <v>2.487</v>
      </c>
      <c r="P11" s="49"/>
      <c r="Q11" s="49"/>
      <c r="R11" s="45"/>
      <c r="S11" s="51"/>
    </row>
    <row r="12" ht="128" customHeight="1" spans="1:19">
      <c r="A12" s="14"/>
      <c r="B12" s="15"/>
      <c r="C12" s="16" t="s">
        <v>33</v>
      </c>
      <c r="D12" s="17" t="s">
        <v>28</v>
      </c>
      <c r="E12" s="17">
        <v>81.7</v>
      </c>
      <c r="F12" s="20"/>
      <c r="G12" s="17"/>
      <c r="H12" s="21" t="s">
        <v>34</v>
      </c>
      <c r="I12" s="24"/>
      <c r="J12" s="50"/>
      <c r="K12" s="50">
        <v>322.1</v>
      </c>
      <c r="L12" s="50"/>
      <c r="M12" s="50"/>
      <c r="N12" s="50">
        <v>81.7</v>
      </c>
      <c r="O12" s="62">
        <v>78.5</v>
      </c>
      <c r="P12" s="49"/>
      <c r="Q12" s="49"/>
      <c r="R12" s="45"/>
      <c r="S12" s="52"/>
    </row>
    <row r="13" ht="123" customHeight="1" spans="1:19">
      <c r="A13" s="14"/>
      <c r="B13" s="15"/>
      <c r="C13" s="16" t="s">
        <v>35</v>
      </c>
      <c r="D13" s="17" t="s">
        <v>28</v>
      </c>
      <c r="E13" s="17">
        <v>0</v>
      </c>
      <c r="F13" s="20"/>
      <c r="G13" s="17"/>
      <c r="H13" s="21" t="s">
        <v>36</v>
      </c>
      <c r="I13" s="24"/>
      <c r="J13" s="50"/>
      <c r="K13" s="50"/>
      <c r="L13" s="50"/>
      <c r="M13" s="50"/>
      <c r="N13" s="50"/>
      <c r="O13" s="62"/>
      <c r="P13" s="49"/>
      <c r="Q13" s="49"/>
      <c r="R13" s="45"/>
      <c r="S13" s="52"/>
    </row>
    <row r="14" ht="131" customHeight="1" spans="1:19">
      <c r="A14" s="14"/>
      <c r="B14" s="15"/>
      <c r="C14" s="16" t="s">
        <v>37</v>
      </c>
      <c r="D14" s="17" t="s">
        <v>28</v>
      </c>
      <c r="E14" s="17">
        <v>626</v>
      </c>
      <c r="F14" s="17"/>
      <c r="G14" s="17"/>
      <c r="H14" s="21" t="s">
        <v>38</v>
      </c>
      <c r="I14" s="17"/>
      <c r="J14" s="63">
        <v>123</v>
      </c>
      <c r="K14" s="63">
        <v>236</v>
      </c>
      <c r="L14" s="63">
        <v>626</v>
      </c>
      <c r="M14" s="63"/>
      <c r="N14" s="63"/>
      <c r="O14" s="64"/>
      <c r="P14" s="53"/>
      <c r="Q14" s="53"/>
      <c r="R14" s="45"/>
      <c r="S14" s="52"/>
    </row>
    <row r="15" ht="66" customHeight="1" spans="1:19">
      <c r="A15" s="14"/>
      <c r="B15" s="15"/>
      <c r="C15" s="16" t="s">
        <v>39</v>
      </c>
      <c r="D15" s="17" t="s">
        <v>31</v>
      </c>
      <c r="E15" s="17">
        <v>56</v>
      </c>
      <c r="F15" s="20"/>
      <c r="G15" s="17"/>
      <c r="H15" s="21" t="s">
        <v>32</v>
      </c>
      <c r="I15" s="17"/>
      <c r="J15" s="63">
        <v>10</v>
      </c>
      <c r="K15" s="63">
        <v>22</v>
      </c>
      <c r="L15" s="63">
        <v>56</v>
      </c>
      <c r="M15" s="63"/>
      <c r="N15" s="63"/>
      <c r="O15" s="64"/>
      <c r="P15" s="53"/>
      <c r="Q15" s="53"/>
      <c r="R15" s="45"/>
      <c r="S15" s="51"/>
    </row>
    <row r="16" ht="123" customHeight="1" spans="1:19">
      <c r="A16" s="14"/>
      <c r="B16" s="15"/>
      <c r="C16" s="16" t="s">
        <v>40</v>
      </c>
      <c r="D16" s="17" t="s">
        <v>28</v>
      </c>
      <c r="E16" s="17">
        <v>1798.4</v>
      </c>
      <c r="F16" s="20"/>
      <c r="G16" s="17"/>
      <c r="H16" s="21" t="s">
        <v>69</v>
      </c>
      <c r="I16" s="17"/>
      <c r="J16" s="41">
        <v>386</v>
      </c>
      <c r="K16" s="41">
        <v>637</v>
      </c>
      <c r="L16" s="41">
        <v>1760.4</v>
      </c>
      <c r="M16" s="41">
        <v>38</v>
      </c>
      <c r="N16" s="41"/>
      <c r="O16" s="65"/>
      <c r="P16" s="54"/>
      <c r="Q16" s="54"/>
      <c r="R16" s="45"/>
      <c r="S16" s="45"/>
    </row>
    <row r="17" ht="62" customHeight="1" spans="1:19">
      <c r="A17" s="14"/>
      <c r="B17" s="15"/>
      <c r="C17" s="16" t="s">
        <v>42</v>
      </c>
      <c r="D17" s="17" t="s">
        <v>31</v>
      </c>
      <c r="E17" s="17">
        <v>211</v>
      </c>
      <c r="F17" s="20"/>
      <c r="G17" s="17"/>
      <c r="H17" s="21" t="s">
        <v>32</v>
      </c>
      <c r="I17" s="17"/>
      <c r="J17" s="41">
        <v>24</v>
      </c>
      <c r="K17" s="41">
        <v>14</v>
      </c>
      <c r="L17" s="41">
        <v>206</v>
      </c>
      <c r="M17" s="41">
        <v>5</v>
      </c>
      <c r="N17" s="41"/>
      <c r="O17" s="65"/>
      <c r="P17" s="54"/>
      <c r="Q17" s="54"/>
      <c r="R17" s="45"/>
      <c r="S17" s="45"/>
    </row>
    <row r="18" ht="125" customHeight="1" spans="1:19">
      <c r="A18" s="14"/>
      <c r="B18" s="15"/>
      <c r="C18" s="16" t="s">
        <v>43</v>
      </c>
      <c r="D18" s="17" t="s">
        <v>28</v>
      </c>
      <c r="E18" s="17">
        <v>29</v>
      </c>
      <c r="F18" s="20"/>
      <c r="G18" s="17"/>
      <c r="H18" s="21" t="s">
        <v>41</v>
      </c>
      <c r="I18" s="17"/>
      <c r="J18" s="41">
        <v>140</v>
      </c>
      <c r="K18" s="41">
        <v>85</v>
      </c>
      <c r="L18" s="41">
        <v>29</v>
      </c>
      <c r="M18" s="41"/>
      <c r="N18" s="41"/>
      <c r="O18" s="65"/>
      <c r="P18" s="54"/>
      <c r="Q18" s="54"/>
      <c r="R18" s="45"/>
      <c r="S18" s="45"/>
    </row>
    <row r="19" ht="63" customHeight="1" spans="1:19">
      <c r="A19" s="14"/>
      <c r="B19" s="15"/>
      <c r="C19" s="16" t="s">
        <v>44</v>
      </c>
      <c r="D19" s="17" t="s">
        <v>31</v>
      </c>
      <c r="E19" s="17">
        <v>4.5</v>
      </c>
      <c r="F19" s="20"/>
      <c r="G19" s="17"/>
      <c r="H19" s="21" t="s">
        <v>45</v>
      </c>
      <c r="I19" s="17"/>
      <c r="J19" s="41">
        <v>17</v>
      </c>
      <c r="K19" s="41">
        <v>11</v>
      </c>
      <c r="L19" s="41">
        <v>4.5</v>
      </c>
      <c r="M19" s="41"/>
      <c r="N19" s="41"/>
      <c r="O19" s="65"/>
      <c r="P19" s="54"/>
      <c r="Q19" s="54"/>
      <c r="R19" s="45"/>
      <c r="S19" s="45"/>
    </row>
    <row r="20" ht="135" customHeight="1" spans="1:19">
      <c r="A20" s="14"/>
      <c r="B20" s="15"/>
      <c r="C20" s="16" t="s">
        <v>46</v>
      </c>
      <c r="D20" s="17" t="s">
        <v>28</v>
      </c>
      <c r="E20" s="17">
        <v>7403</v>
      </c>
      <c r="F20" s="17"/>
      <c r="G20" s="17"/>
      <c r="H20" s="21" t="s">
        <v>47</v>
      </c>
      <c r="I20" s="16"/>
      <c r="J20" s="41">
        <v>1133</v>
      </c>
      <c r="K20" s="41">
        <v>2440</v>
      </c>
      <c r="L20" s="41">
        <v>7403</v>
      </c>
      <c r="M20" s="41"/>
      <c r="N20" s="41"/>
      <c r="O20" s="65"/>
      <c r="P20" s="54"/>
      <c r="Q20" s="54"/>
      <c r="R20" s="45"/>
      <c r="S20" s="45"/>
    </row>
    <row r="21" ht="41" customHeight="1" spans="1:15">
      <c r="A21" s="14"/>
      <c r="B21" s="15"/>
      <c r="C21" s="16" t="s">
        <v>48</v>
      </c>
      <c r="D21" s="17" t="s">
        <v>31</v>
      </c>
      <c r="E21" s="17">
        <v>1000</v>
      </c>
      <c r="F21" s="20"/>
      <c r="G21" s="17"/>
      <c r="H21" s="21" t="s">
        <v>49</v>
      </c>
      <c r="I21" s="17"/>
      <c r="J21" s="41">
        <v>152</v>
      </c>
      <c r="K21" s="41">
        <v>365</v>
      </c>
      <c r="L21" s="41">
        <v>1000</v>
      </c>
      <c r="M21" s="41"/>
      <c r="N21" s="41"/>
      <c r="O21" s="41"/>
    </row>
    <row r="22" ht="118" customHeight="1" spans="1:15">
      <c r="A22" s="14"/>
      <c r="B22" s="15"/>
      <c r="C22" s="16" t="s">
        <v>50</v>
      </c>
      <c r="D22" s="17" t="s">
        <v>28</v>
      </c>
      <c r="E22" s="17">
        <v>5069</v>
      </c>
      <c r="F22" s="17"/>
      <c r="G22" s="17"/>
      <c r="H22" s="21" t="s">
        <v>47</v>
      </c>
      <c r="I22" s="17"/>
      <c r="J22" s="41"/>
      <c r="K22" s="41"/>
      <c r="L22" s="41">
        <v>5069</v>
      </c>
      <c r="M22" s="41"/>
      <c r="N22" s="41"/>
      <c r="O22" s="41"/>
    </row>
    <row r="23" ht="85.5" customHeight="1" spans="1:15">
      <c r="A23" s="14"/>
      <c r="B23" s="15"/>
      <c r="C23" s="16" t="s">
        <v>51</v>
      </c>
      <c r="D23" s="17" t="s">
        <v>31</v>
      </c>
      <c r="E23" s="17">
        <v>1035</v>
      </c>
      <c r="F23" s="17"/>
      <c r="G23" s="17"/>
      <c r="H23" s="21" t="s">
        <v>52</v>
      </c>
      <c r="I23" s="17"/>
      <c r="J23" s="41"/>
      <c r="K23" s="41"/>
      <c r="L23" s="41">
        <v>1035</v>
      </c>
      <c r="M23" s="41"/>
      <c r="N23" s="41"/>
      <c r="O23" s="41"/>
    </row>
    <row r="24" ht="129" customHeight="1" spans="1:15">
      <c r="A24" s="14"/>
      <c r="B24" s="15"/>
      <c r="C24" s="16" t="s">
        <v>53</v>
      </c>
      <c r="D24" s="17" t="s">
        <v>28</v>
      </c>
      <c r="E24" s="17">
        <v>90.4</v>
      </c>
      <c r="F24" s="17"/>
      <c r="G24" s="17"/>
      <c r="H24" s="21" t="s">
        <v>47</v>
      </c>
      <c r="I24" s="17"/>
      <c r="J24" s="41"/>
      <c r="K24" s="41"/>
      <c r="L24" s="41"/>
      <c r="M24" s="41">
        <v>61.4</v>
      </c>
      <c r="N24" s="41">
        <v>29</v>
      </c>
      <c r="O24" s="41">
        <v>20</v>
      </c>
    </row>
    <row r="25" ht="57" customHeight="1" spans="1:15">
      <c r="A25" s="14"/>
      <c r="B25" s="15"/>
      <c r="C25" s="16" t="s">
        <v>54</v>
      </c>
      <c r="D25" s="17" t="s">
        <v>31</v>
      </c>
      <c r="E25" s="17">
        <v>21</v>
      </c>
      <c r="F25" s="20"/>
      <c r="G25" s="17"/>
      <c r="H25" s="21" t="s">
        <v>32</v>
      </c>
      <c r="I25" s="17"/>
      <c r="J25" s="41"/>
      <c r="K25" s="41"/>
      <c r="L25" s="41"/>
      <c r="M25" s="41">
        <v>13</v>
      </c>
      <c r="N25" s="41">
        <v>8</v>
      </c>
      <c r="O25" s="41">
        <v>6</v>
      </c>
    </row>
    <row r="26" ht="127" customHeight="1" spans="1:15">
      <c r="A26" s="14"/>
      <c r="B26" s="15"/>
      <c r="C26" s="16" t="s">
        <v>55</v>
      </c>
      <c r="D26" s="17" t="s">
        <v>28</v>
      </c>
      <c r="E26" s="17">
        <v>949</v>
      </c>
      <c r="F26" s="17"/>
      <c r="G26" s="17"/>
      <c r="H26" s="21" t="s">
        <v>47</v>
      </c>
      <c r="I26" s="17"/>
      <c r="J26" s="41">
        <v>98</v>
      </c>
      <c r="K26" s="41">
        <v>267</v>
      </c>
      <c r="L26" s="41">
        <v>949</v>
      </c>
      <c r="M26" s="41"/>
      <c r="N26" s="41"/>
      <c r="O26" s="41"/>
    </row>
    <row r="27" ht="69" customHeight="1" spans="1:15">
      <c r="A27" s="14"/>
      <c r="B27" s="15"/>
      <c r="C27" s="16" t="s">
        <v>56</v>
      </c>
      <c r="D27" s="17" t="s">
        <v>31</v>
      </c>
      <c r="E27" s="17">
        <v>82</v>
      </c>
      <c r="F27" s="20"/>
      <c r="G27" s="17"/>
      <c r="H27" s="21" t="s">
        <v>32</v>
      </c>
      <c r="I27" s="17"/>
      <c r="J27" s="41">
        <v>9</v>
      </c>
      <c r="K27" s="41">
        <v>27</v>
      </c>
      <c r="L27" s="41">
        <v>82</v>
      </c>
      <c r="M27" s="41"/>
      <c r="N27" s="41"/>
      <c r="O27" s="41"/>
    </row>
    <row r="28" ht="128" customHeight="1" spans="1:15">
      <c r="A28" s="14"/>
      <c r="B28" s="15"/>
      <c r="C28" s="16" t="s">
        <v>57</v>
      </c>
      <c r="D28" s="17" t="s">
        <v>28</v>
      </c>
      <c r="E28" s="17">
        <v>4186</v>
      </c>
      <c r="F28" s="17"/>
      <c r="G28" s="17"/>
      <c r="H28" s="21" t="s">
        <v>47</v>
      </c>
      <c r="I28" s="16"/>
      <c r="J28" s="41">
        <v>725</v>
      </c>
      <c r="K28" s="41">
        <f>1039+43</f>
        <v>1082</v>
      </c>
      <c r="L28" s="41">
        <f>4049+94</f>
        <v>4143</v>
      </c>
      <c r="M28" s="41">
        <v>43</v>
      </c>
      <c r="N28" s="41"/>
      <c r="O28" s="41"/>
    </row>
    <row r="29" ht="129" customHeight="1" spans="1:15">
      <c r="A29" s="14"/>
      <c r="B29" s="15"/>
      <c r="C29" s="16" t="s">
        <v>58</v>
      </c>
      <c r="D29" s="17" t="s">
        <v>28</v>
      </c>
      <c r="E29" s="17">
        <v>149</v>
      </c>
      <c r="F29" s="17"/>
      <c r="G29" s="17"/>
      <c r="H29" s="21" t="s">
        <v>47</v>
      </c>
      <c r="I29" s="17"/>
      <c r="J29" s="41">
        <v>131</v>
      </c>
      <c r="K29" s="41">
        <f>39+95</f>
        <v>134</v>
      </c>
      <c r="L29" s="41">
        <v>66</v>
      </c>
      <c r="M29" s="41">
        <v>41</v>
      </c>
      <c r="N29" s="41">
        <v>42</v>
      </c>
      <c r="O29" s="41">
        <v>28</v>
      </c>
    </row>
    <row r="30" ht="54" customHeight="1" spans="1:15">
      <c r="A30" s="14"/>
      <c r="B30" s="15"/>
      <c r="C30" s="22" t="s">
        <v>59</v>
      </c>
      <c r="D30" s="17" t="s">
        <v>31</v>
      </c>
      <c r="E30" s="17">
        <v>481.642857142857</v>
      </c>
      <c r="F30" s="17"/>
      <c r="G30" s="17"/>
      <c r="H30" s="21" t="s">
        <v>60</v>
      </c>
      <c r="I30" s="17"/>
      <c r="J30" s="41">
        <v>30</v>
      </c>
      <c r="K30" s="66">
        <f>613/42*7</f>
        <v>102.166666666667</v>
      </c>
      <c r="L30" s="66">
        <f>613/42*33</f>
        <v>481.642857142857</v>
      </c>
      <c r="M30" s="41"/>
      <c r="N30" s="41"/>
      <c r="O30" s="41"/>
    </row>
    <row r="31" ht="87" customHeight="1" spans="1:15">
      <c r="A31" s="14"/>
      <c r="B31" s="15"/>
      <c r="C31" s="23" t="s">
        <v>61</v>
      </c>
      <c r="D31" s="17" t="s">
        <v>31</v>
      </c>
      <c r="E31" s="17">
        <v>221.416666666667</v>
      </c>
      <c r="F31" s="17"/>
      <c r="G31" s="17"/>
      <c r="H31" s="21" t="s">
        <v>60</v>
      </c>
      <c r="I31" s="17"/>
      <c r="J31" s="66">
        <f>435/36*4</f>
        <v>48.3333333333333</v>
      </c>
      <c r="K31" s="66">
        <f>435/36*15</f>
        <v>181.25</v>
      </c>
      <c r="L31" s="66">
        <f>435/36*17</f>
        <v>205.416666666667</v>
      </c>
      <c r="M31" s="41">
        <v>12</v>
      </c>
      <c r="N31" s="41">
        <v>4</v>
      </c>
      <c r="O31" s="41">
        <v>3</v>
      </c>
    </row>
    <row r="32" ht="52.5" customHeight="1" spans="1:15">
      <c r="A32" s="14"/>
      <c r="B32" s="15"/>
      <c r="C32" s="16" t="s">
        <v>62</v>
      </c>
      <c r="D32" s="17" t="s">
        <v>28</v>
      </c>
      <c r="E32" s="38">
        <v>2637.3</v>
      </c>
      <c r="F32" s="17"/>
      <c r="G32" s="17"/>
      <c r="H32" s="21" t="s">
        <v>63</v>
      </c>
      <c r="I32" s="17"/>
      <c r="J32" s="41">
        <v>1151</v>
      </c>
      <c r="K32" s="41">
        <v>2294</v>
      </c>
      <c r="L32" s="41">
        <v>6305</v>
      </c>
      <c r="M32" s="41">
        <v>86</v>
      </c>
      <c r="N32" s="41">
        <v>2400</v>
      </c>
      <c r="O32" s="41">
        <v>2150</v>
      </c>
    </row>
    <row r="33" ht="52.5" customHeight="1" spans="1:15">
      <c r="A33" s="24"/>
      <c r="B33" s="25"/>
      <c r="C33" s="16" t="s">
        <v>64</v>
      </c>
      <c r="D33" s="17" t="s">
        <v>28</v>
      </c>
      <c r="E33" s="38">
        <v>6153.7</v>
      </c>
      <c r="F33" s="17"/>
      <c r="G33" s="17"/>
      <c r="H33" s="21" t="s">
        <v>63</v>
      </c>
      <c r="I33" s="17"/>
      <c r="J33" s="41"/>
      <c r="K33" s="41"/>
      <c r="L33" s="41"/>
      <c r="M33" s="41"/>
      <c r="N33" s="41"/>
      <c r="O33" s="41"/>
    </row>
    <row r="34" ht="29" customHeight="1" spans="1:8">
      <c r="A34" s="26" t="s">
        <v>65</v>
      </c>
      <c r="B34" s="26"/>
      <c r="C34" s="26"/>
      <c r="D34" s="26"/>
      <c r="E34" s="26"/>
      <c r="F34" s="26"/>
      <c r="G34" s="27"/>
      <c r="H34" s="28"/>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4"/>
  <sheetViews>
    <sheetView view="pageBreakPreview" zoomScaleNormal="80" workbookViewId="0">
      <pane ySplit="3" topLeftCell="A32" activePane="bottomLeft" state="frozen"/>
      <selection/>
      <selection pane="bottomLeft" activeCell="F32" sqref="F32"/>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7" width="9.09166666666667" style="4" customWidth="1"/>
    <col min="18" max="16384" width="9" style="1"/>
  </cols>
  <sheetData>
    <row r="1" spans="1:1">
      <c r="A1" s="1" t="s">
        <v>70</v>
      </c>
    </row>
    <row r="2" ht="24" customHeight="1" spans="1:17">
      <c r="A2" s="5" t="s">
        <v>71</v>
      </c>
      <c r="B2" s="5"/>
      <c r="C2" s="6"/>
      <c r="D2" s="5"/>
      <c r="E2" s="5"/>
      <c r="F2" s="5"/>
      <c r="G2" s="5"/>
      <c r="H2" s="7"/>
      <c r="I2" s="5"/>
      <c r="J2" s="1"/>
      <c r="K2" s="1"/>
      <c r="L2" s="1"/>
      <c r="M2" s="1"/>
      <c r="N2" s="1"/>
      <c r="O2" s="1"/>
      <c r="P2" s="1"/>
      <c r="Q2" s="1"/>
    </row>
    <row r="3" ht="26.15" customHeight="1" spans="1:19">
      <c r="A3" s="8" t="s">
        <v>2</v>
      </c>
      <c r="B3" s="8" t="s">
        <v>3</v>
      </c>
      <c r="C3" s="8" t="s">
        <v>4</v>
      </c>
      <c r="D3" s="8" t="s">
        <v>5</v>
      </c>
      <c r="E3" s="8" t="s">
        <v>6</v>
      </c>
      <c r="F3" s="8" t="s">
        <v>7</v>
      </c>
      <c r="G3" s="8" t="s">
        <v>8</v>
      </c>
      <c r="H3" s="8" t="s">
        <v>9</v>
      </c>
      <c r="I3" s="8" t="s">
        <v>10</v>
      </c>
      <c r="J3" s="58" t="s">
        <v>11</v>
      </c>
      <c r="K3" s="59" t="s">
        <v>12</v>
      </c>
      <c r="L3" s="59" t="s">
        <v>13</v>
      </c>
      <c r="M3" s="59" t="s">
        <v>14</v>
      </c>
      <c r="N3" s="59" t="s">
        <v>15</v>
      </c>
      <c r="O3" s="60" t="s">
        <v>16</v>
      </c>
      <c r="P3" s="44"/>
      <c r="Q3" s="44"/>
      <c r="R3" s="45"/>
      <c r="S3" s="45"/>
    </row>
    <row r="4" ht="24" customHeight="1" spans="1:19">
      <c r="A4" s="9" t="s">
        <v>72</v>
      </c>
      <c r="B4" s="10" t="s">
        <v>73</v>
      </c>
      <c r="C4" s="11" t="s">
        <v>19</v>
      </c>
      <c r="D4" s="11" t="s">
        <v>20</v>
      </c>
      <c r="E4" s="11">
        <v>0</v>
      </c>
      <c r="F4" s="12"/>
      <c r="G4" s="11"/>
      <c r="H4" s="13" t="s">
        <v>21</v>
      </c>
      <c r="I4" s="10"/>
      <c r="J4" s="37"/>
      <c r="K4" s="37"/>
      <c r="L4" s="37"/>
      <c r="M4" s="37"/>
      <c r="N4" s="37"/>
      <c r="O4" s="61"/>
      <c r="P4" s="47"/>
      <c r="Q4" s="47"/>
      <c r="R4" s="45"/>
      <c r="S4" s="45"/>
    </row>
    <row r="5" ht="24" customHeight="1" spans="1:19">
      <c r="A5" s="14"/>
      <c r="B5" s="15"/>
      <c r="C5" s="16" t="s">
        <v>22</v>
      </c>
      <c r="D5" s="11" t="s">
        <v>20</v>
      </c>
      <c r="E5" s="57">
        <v>9</v>
      </c>
      <c r="F5" s="12"/>
      <c r="G5" s="17"/>
      <c r="H5" s="18"/>
      <c r="I5" s="9"/>
      <c r="J5" s="37">
        <v>18</v>
      </c>
      <c r="K5" s="37">
        <v>12</v>
      </c>
      <c r="L5" s="37">
        <v>6</v>
      </c>
      <c r="M5" s="37">
        <v>4</v>
      </c>
      <c r="N5" s="50"/>
      <c r="O5" s="62"/>
      <c r="P5" s="49"/>
      <c r="Q5" s="49"/>
      <c r="R5" s="45"/>
      <c r="S5" s="45"/>
    </row>
    <row r="6" ht="24" customHeight="1" spans="1:19">
      <c r="A6" s="14"/>
      <c r="B6" s="15"/>
      <c r="C6" s="16" t="s">
        <v>23</v>
      </c>
      <c r="D6" s="11" t="s">
        <v>20</v>
      </c>
      <c r="E6" s="57">
        <v>168</v>
      </c>
      <c r="F6" s="12"/>
      <c r="G6" s="17"/>
      <c r="H6" s="18"/>
      <c r="I6" s="14"/>
      <c r="J6" s="57">
        <v>3</v>
      </c>
      <c r="K6" s="50"/>
      <c r="L6" s="50">
        <v>63</v>
      </c>
      <c r="M6" s="50">
        <v>2</v>
      </c>
      <c r="N6" s="50"/>
      <c r="O6" s="62"/>
      <c r="P6" s="49"/>
      <c r="Q6" s="49"/>
      <c r="R6" s="45"/>
      <c r="S6" s="45"/>
    </row>
    <row r="7" ht="24" customHeight="1" spans="1:19">
      <c r="A7" s="14"/>
      <c r="B7" s="15"/>
      <c r="C7" s="16" t="s">
        <v>24</v>
      </c>
      <c r="D7" s="11" t="s">
        <v>20</v>
      </c>
      <c r="E7" s="57">
        <v>0</v>
      </c>
      <c r="F7" s="12"/>
      <c r="G7" s="17"/>
      <c r="H7" s="18"/>
      <c r="I7" s="14"/>
      <c r="J7" s="57"/>
      <c r="K7" s="50">
        <v>45</v>
      </c>
      <c r="L7" s="50">
        <v>51</v>
      </c>
      <c r="M7" s="50"/>
      <c r="N7" s="50"/>
      <c r="O7" s="62"/>
      <c r="P7" s="49"/>
      <c r="Q7" s="49"/>
      <c r="R7" s="45"/>
      <c r="S7" s="45"/>
    </row>
    <row r="8" ht="24" customHeight="1" spans="1:19">
      <c r="A8" s="14"/>
      <c r="B8" s="15"/>
      <c r="C8" s="16" t="s">
        <v>25</v>
      </c>
      <c r="D8" s="11" t="s">
        <v>20</v>
      </c>
      <c r="E8" s="57">
        <v>15</v>
      </c>
      <c r="F8" s="12"/>
      <c r="G8" s="17"/>
      <c r="H8" s="18"/>
      <c r="I8" s="14"/>
      <c r="J8" s="57"/>
      <c r="K8" s="50">
        <v>24</v>
      </c>
      <c r="L8" s="50">
        <v>56</v>
      </c>
      <c r="M8" s="50"/>
      <c r="N8" s="50"/>
      <c r="O8" s="62"/>
      <c r="P8" s="49"/>
      <c r="Q8" s="49"/>
      <c r="R8" s="45"/>
      <c r="S8" s="45"/>
    </row>
    <row r="9" ht="24" customHeight="1" spans="1:19">
      <c r="A9" s="14"/>
      <c r="B9" s="15"/>
      <c r="C9" s="16" t="s">
        <v>26</v>
      </c>
      <c r="D9" s="11" t="s">
        <v>20</v>
      </c>
      <c r="E9" s="57">
        <v>72</v>
      </c>
      <c r="F9" s="12"/>
      <c r="G9" s="17"/>
      <c r="H9" s="19"/>
      <c r="I9" s="24"/>
      <c r="J9" s="57">
        <v>18</v>
      </c>
      <c r="K9" s="50"/>
      <c r="L9" s="50"/>
      <c r="M9" s="50"/>
      <c r="N9" s="50"/>
      <c r="O9" s="62"/>
      <c r="P9" s="49"/>
      <c r="Q9" s="49"/>
      <c r="R9" s="45"/>
      <c r="S9" s="45"/>
    </row>
    <row r="10" ht="113.25" customHeight="1" spans="1:19">
      <c r="A10" s="14"/>
      <c r="B10" s="15"/>
      <c r="C10" s="16" t="s">
        <v>27</v>
      </c>
      <c r="D10" s="17" t="s">
        <v>28</v>
      </c>
      <c r="E10" s="17">
        <v>0</v>
      </c>
      <c r="F10" s="20"/>
      <c r="G10" s="17"/>
      <c r="H10" s="21" t="s">
        <v>29</v>
      </c>
      <c r="I10" s="24"/>
      <c r="J10" s="50"/>
      <c r="K10" s="50"/>
      <c r="L10" s="50"/>
      <c r="M10" s="50"/>
      <c r="N10" s="50">
        <v>41.8</v>
      </c>
      <c r="O10" s="62">
        <v>58</v>
      </c>
      <c r="P10" s="49"/>
      <c r="Q10" s="49"/>
      <c r="R10" s="45"/>
      <c r="S10" s="45"/>
    </row>
    <row r="11" ht="58" customHeight="1" spans="1:19">
      <c r="A11" s="14"/>
      <c r="B11" s="15"/>
      <c r="C11" s="16" t="s">
        <v>30</v>
      </c>
      <c r="D11" s="17" t="s">
        <v>31</v>
      </c>
      <c r="E11" s="17">
        <v>0</v>
      </c>
      <c r="F11" s="20"/>
      <c r="G11" s="17"/>
      <c r="H11" s="21" t="s">
        <v>32</v>
      </c>
      <c r="I11" s="24"/>
      <c r="J11" s="50"/>
      <c r="K11" s="50"/>
      <c r="L11" s="50"/>
      <c r="M11" s="50"/>
      <c r="N11" s="50">
        <v>1.836</v>
      </c>
      <c r="O11" s="62">
        <v>2.487</v>
      </c>
      <c r="P11" s="49"/>
      <c r="Q11" s="49"/>
      <c r="R11" s="45"/>
      <c r="S11" s="51"/>
    </row>
    <row r="12" ht="130" customHeight="1" spans="1:19">
      <c r="A12" s="14"/>
      <c r="B12" s="15"/>
      <c r="C12" s="16" t="s">
        <v>33</v>
      </c>
      <c r="D12" s="17" t="s">
        <v>28</v>
      </c>
      <c r="E12" s="17">
        <v>0</v>
      </c>
      <c r="F12" s="20"/>
      <c r="G12" s="17"/>
      <c r="H12" s="21" t="s">
        <v>34</v>
      </c>
      <c r="I12" s="24"/>
      <c r="J12" s="50"/>
      <c r="K12" s="50">
        <v>322.1</v>
      </c>
      <c r="L12" s="50"/>
      <c r="M12" s="50"/>
      <c r="N12" s="50">
        <v>81.7</v>
      </c>
      <c r="O12" s="62">
        <v>78.5</v>
      </c>
      <c r="P12" s="49"/>
      <c r="Q12" s="49"/>
      <c r="R12" s="45"/>
      <c r="S12" s="52"/>
    </row>
    <row r="13" ht="131" customHeight="1" spans="1:19">
      <c r="A13" s="14"/>
      <c r="B13" s="15"/>
      <c r="C13" s="16" t="s">
        <v>35</v>
      </c>
      <c r="D13" s="17" t="s">
        <v>28</v>
      </c>
      <c r="E13" s="17">
        <v>0</v>
      </c>
      <c r="F13" s="20"/>
      <c r="G13" s="17"/>
      <c r="H13" s="21" t="s">
        <v>36</v>
      </c>
      <c r="I13" s="24"/>
      <c r="J13" s="50"/>
      <c r="K13" s="50"/>
      <c r="L13" s="50"/>
      <c r="M13" s="50"/>
      <c r="N13" s="50"/>
      <c r="O13" s="62"/>
      <c r="P13" s="49"/>
      <c r="Q13" s="49"/>
      <c r="R13" s="45"/>
      <c r="S13" s="52"/>
    </row>
    <row r="14" ht="131" customHeight="1" spans="1:19">
      <c r="A14" s="14"/>
      <c r="B14" s="15"/>
      <c r="C14" s="16" t="s">
        <v>37</v>
      </c>
      <c r="D14" s="17" t="s">
        <v>28</v>
      </c>
      <c r="E14" s="17">
        <v>468.6</v>
      </c>
      <c r="F14" s="17"/>
      <c r="G14" s="17"/>
      <c r="H14" s="21" t="s">
        <v>38</v>
      </c>
      <c r="I14" s="17"/>
      <c r="J14" s="63">
        <v>123</v>
      </c>
      <c r="K14" s="63">
        <v>236</v>
      </c>
      <c r="L14" s="63">
        <v>626</v>
      </c>
      <c r="M14" s="63"/>
      <c r="N14" s="63"/>
      <c r="O14" s="64"/>
      <c r="P14" s="53"/>
      <c r="Q14" s="53"/>
      <c r="R14" s="45"/>
      <c r="S14" s="52"/>
    </row>
    <row r="15" ht="66" customHeight="1" spans="1:19">
      <c r="A15" s="14"/>
      <c r="B15" s="15"/>
      <c r="C15" s="16" t="s">
        <v>39</v>
      </c>
      <c r="D15" s="17" t="s">
        <v>31</v>
      </c>
      <c r="E15" s="17">
        <v>38.3359</v>
      </c>
      <c r="F15" s="20"/>
      <c r="G15" s="17"/>
      <c r="H15" s="21" t="s">
        <v>32</v>
      </c>
      <c r="I15" s="17"/>
      <c r="J15" s="63">
        <v>10</v>
      </c>
      <c r="K15" s="63">
        <v>22</v>
      </c>
      <c r="L15" s="63">
        <v>56</v>
      </c>
      <c r="M15" s="63"/>
      <c r="N15" s="63"/>
      <c r="O15" s="64"/>
      <c r="P15" s="53"/>
      <c r="Q15" s="53"/>
      <c r="R15" s="45"/>
      <c r="S15" s="51"/>
    </row>
    <row r="16" ht="132" customHeight="1" spans="1:19">
      <c r="A16" s="14"/>
      <c r="B16" s="15"/>
      <c r="C16" s="16" t="s">
        <v>40</v>
      </c>
      <c r="D16" s="17" t="s">
        <v>28</v>
      </c>
      <c r="E16" s="17">
        <v>5393.8</v>
      </c>
      <c r="F16" s="20"/>
      <c r="G16" s="17"/>
      <c r="H16" s="21" t="s">
        <v>41</v>
      </c>
      <c r="I16" s="17"/>
      <c r="J16" s="41">
        <v>386</v>
      </c>
      <c r="K16" s="41">
        <v>637</v>
      </c>
      <c r="L16" s="41">
        <v>1760.4</v>
      </c>
      <c r="M16" s="41">
        <v>38</v>
      </c>
      <c r="N16" s="41"/>
      <c r="O16" s="65"/>
      <c r="P16" s="54"/>
      <c r="Q16" s="54"/>
      <c r="R16" s="45"/>
      <c r="S16" s="45"/>
    </row>
    <row r="17" ht="62" customHeight="1" spans="1:19">
      <c r="A17" s="14"/>
      <c r="B17" s="15"/>
      <c r="C17" s="16" t="s">
        <v>42</v>
      </c>
      <c r="D17" s="17" t="s">
        <v>31</v>
      </c>
      <c r="E17" s="17">
        <v>571.37534</v>
      </c>
      <c r="F17" s="20"/>
      <c r="G17" s="17"/>
      <c r="H17" s="21" t="s">
        <v>32</v>
      </c>
      <c r="I17" s="17"/>
      <c r="J17" s="41">
        <v>24</v>
      </c>
      <c r="K17" s="41">
        <v>14</v>
      </c>
      <c r="L17" s="41">
        <v>206</v>
      </c>
      <c r="M17" s="41">
        <v>5</v>
      </c>
      <c r="N17" s="41"/>
      <c r="O17" s="65"/>
      <c r="P17" s="54"/>
      <c r="Q17" s="54"/>
      <c r="R17" s="45"/>
      <c r="S17" s="45"/>
    </row>
    <row r="18" ht="133" customHeight="1" spans="1:19">
      <c r="A18" s="14"/>
      <c r="B18" s="15"/>
      <c r="C18" s="16" t="s">
        <v>43</v>
      </c>
      <c r="D18" s="17" t="s">
        <v>28</v>
      </c>
      <c r="E18" s="17">
        <v>28.8</v>
      </c>
      <c r="F18" s="20"/>
      <c r="G18" s="17"/>
      <c r="H18" s="21" t="s">
        <v>41</v>
      </c>
      <c r="I18" s="17"/>
      <c r="J18" s="41">
        <v>140</v>
      </c>
      <c r="K18" s="41">
        <v>85</v>
      </c>
      <c r="L18" s="41">
        <v>29</v>
      </c>
      <c r="M18" s="41"/>
      <c r="N18" s="41"/>
      <c r="O18" s="65"/>
      <c r="P18" s="54"/>
      <c r="Q18" s="54"/>
      <c r="R18" s="45"/>
      <c r="S18" s="45"/>
    </row>
    <row r="19" ht="63" customHeight="1" spans="1:19">
      <c r="A19" s="14"/>
      <c r="B19" s="15"/>
      <c r="C19" s="16" t="s">
        <v>44</v>
      </c>
      <c r="D19" s="17" t="s">
        <v>31</v>
      </c>
      <c r="E19" s="17">
        <v>4.1359</v>
      </c>
      <c r="F19" s="20"/>
      <c r="G19" s="17"/>
      <c r="H19" s="21" t="s">
        <v>45</v>
      </c>
      <c r="I19" s="17"/>
      <c r="J19" s="41">
        <v>17</v>
      </c>
      <c r="K19" s="41">
        <v>11</v>
      </c>
      <c r="L19" s="41">
        <v>4.5</v>
      </c>
      <c r="M19" s="41"/>
      <c r="N19" s="41"/>
      <c r="O19" s="65"/>
      <c r="P19" s="54"/>
      <c r="Q19" s="54"/>
      <c r="R19" s="45"/>
      <c r="S19" s="45"/>
    </row>
    <row r="20" ht="135" customHeight="1" spans="1:19">
      <c r="A20" s="14"/>
      <c r="B20" s="15"/>
      <c r="C20" s="16" t="s">
        <v>46</v>
      </c>
      <c r="D20" s="17" t="s">
        <v>28</v>
      </c>
      <c r="E20" s="17">
        <v>6122.6</v>
      </c>
      <c r="F20" s="17"/>
      <c r="G20" s="17"/>
      <c r="H20" s="21" t="s">
        <v>47</v>
      </c>
      <c r="I20" s="16"/>
      <c r="J20" s="41">
        <v>1133</v>
      </c>
      <c r="K20" s="41">
        <v>2440</v>
      </c>
      <c r="L20" s="41">
        <v>7403</v>
      </c>
      <c r="M20" s="41"/>
      <c r="N20" s="41"/>
      <c r="O20" s="65"/>
      <c r="P20" s="54"/>
      <c r="Q20" s="54"/>
      <c r="R20" s="45"/>
      <c r="S20" s="45"/>
    </row>
    <row r="21" ht="41" customHeight="1" spans="1:15">
      <c r="A21" s="14"/>
      <c r="B21" s="15"/>
      <c r="C21" s="16" t="s">
        <v>48</v>
      </c>
      <c r="D21" s="17" t="s">
        <v>31</v>
      </c>
      <c r="E21" s="17">
        <v>1013.1894</v>
      </c>
      <c r="F21" s="20"/>
      <c r="G21" s="17"/>
      <c r="H21" s="21" t="s">
        <v>49</v>
      </c>
      <c r="I21" s="17"/>
      <c r="J21" s="41">
        <v>152</v>
      </c>
      <c r="K21" s="41">
        <v>365</v>
      </c>
      <c r="L21" s="41">
        <v>1000</v>
      </c>
      <c r="M21" s="41"/>
      <c r="N21" s="41"/>
      <c r="O21" s="41"/>
    </row>
    <row r="22" ht="131" customHeight="1" spans="1:15">
      <c r="A22" s="14"/>
      <c r="B22" s="15"/>
      <c r="C22" s="16" t="s">
        <v>50</v>
      </c>
      <c r="D22" s="17" t="s">
        <v>28</v>
      </c>
      <c r="E22" s="17">
        <v>14074.4</v>
      </c>
      <c r="F22" s="17"/>
      <c r="G22" s="17"/>
      <c r="H22" s="21" t="s">
        <v>47</v>
      </c>
      <c r="I22" s="17"/>
      <c r="J22" s="41"/>
      <c r="K22" s="41"/>
      <c r="L22" s="41">
        <v>5069</v>
      </c>
      <c r="M22" s="41"/>
      <c r="N22" s="41"/>
      <c r="O22" s="41"/>
    </row>
    <row r="23" ht="85.5" customHeight="1" spans="1:15">
      <c r="A23" s="14"/>
      <c r="B23" s="15"/>
      <c r="C23" s="16" t="s">
        <v>51</v>
      </c>
      <c r="D23" s="17" t="s">
        <v>31</v>
      </c>
      <c r="E23" s="17">
        <v>2751.9694</v>
      </c>
      <c r="F23" s="17"/>
      <c r="G23" s="17"/>
      <c r="H23" s="21" t="s">
        <v>52</v>
      </c>
      <c r="I23" s="17"/>
      <c r="J23" s="41"/>
      <c r="K23" s="41"/>
      <c r="L23" s="41">
        <v>1035</v>
      </c>
      <c r="M23" s="41"/>
      <c r="N23" s="41"/>
      <c r="O23" s="41"/>
    </row>
    <row r="24" ht="136" customHeight="1" spans="1:15">
      <c r="A24" s="14"/>
      <c r="B24" s="15"/>
      <c r="C24" s="16" t="s">
        <v>53</v>
      </c>
      <c r="D24" s="17" t="s">
        <v>28</v>
      </c>
      <c r="E24" s="17">
        <v>0</v>
      </c>
      <c r="F24" s="17"/>
      <c r="G24" s="17"/>
      <c r="H24" s="21" t="s">
        <v>47</v>
      </c>
      <c r="I24" s="17"/>
      <c r="J24" s="41"/>
      <c r="K24" s="41"/>
      <c r="L24" s="41"/>
      <c r="M24" s="41">
        <v>61.4</v>
      </c>
      <c r="N24" s="41">
        <v>29</v>
      </c>
      <c r="O24" s="41">
        <v>20</v>
      </c>
    </row>
    <row r="25" ht="57" customHeight="1" spans="1:15">
      <c r="A25" s="14"/>
      <c r="B25" s="15"/>
      <c r="C25" s="16" t="s">
        <v>54</v>
      </c>
      <c r="D25" s="17" t="s">
        <v>31</v>
      </c>
      <c r="E25" s="17">
        <v>0</v>
      </c>
      <c r="F25" s="20"/>
      <c r="G25" s="17"/>
      <c r="H25" s="21" t="s">
        <v>32</v>
      </c>
      <c r="I25" s="17"/>
      <c r="J25" s="41"/>
      <c r="K25" s="41"/>
      <c r="L25" s="41"/>
      <c r="M25" s="41">
        <v>13</v>
      </c>
      <c r="N25" s="41">
        <v>8</v>
      </c>
      <c r="O25" s="41">
        <v>6</v>
      </c>
    </row>
    <row r="26" ht="129" customHeight="1" spans="1:15">
      <c r="A26" s="14"/>
      <c r="B26" s="15"/>
      <c r="C26" s="16" t="s">
        <v>55</v>
      </c>
      <c r="D26" s="17" t="s">
        <v>28</v>
      </c>
      <c r="E26" s="17">
        <v>1572.2</v>
      </c>
      <c r="F26" s="17"/>
      <c r="G26" s="17"/>
      <c r="H26" s="21" t="s">
        <v>47</v>
      </c>
      <c r="I26" s="17"/>
      <c r="J26" s="41">
        <v>98</v>
      </c>
      <c r="K26" s="41">
        <v>267</v>
      </c>
      <c r="L26" s="41">
        <v>949</v>
      </c>
      <c r="M26" s="41"/>
      <c r="N26" s="41"/>
      <c r="O26" s="41"/>
    </row>
    <row r="27" ht="69" customHeight="1" spans="1:15">
      <c r="A27" s="14"/>
      <c r="B27" s="15"/>
      <c r="C27" s="16" t="s">
        <v>56</v>
      </c>
      <c r="D27" s="17" t="s">
        <v>31</v>
      </c>
      <c r="E27" s="17">
        <v>132.98617</v>
      </c>
      <c r="F27" s="20"/>
      <c r="G27" s="17"/>
      <c r="H27" s="21" t="s">
        <v>32</v>
      </c>
      <c r="I27" s="17"/>
      <c r="J27" s="41">
        <v>9</v>
      </c>
      <c r="K27" s="41">
        <v>27</v>
      </c>
      <c r="L27" s="41">
        <v>82</v>
      </c>
      <c r="M27" s="41"/>
      <c r="N27" s="41"/>
      <c r="O27" s="41"/>
    </row>
    <row r="28" ht="128" customHeight="1" spans="1:15">
      <c r="A28" s="14"/>
      <c r="B28" s="15"/>
      <c r="C28" s="16" t="s">
        <v>57</v>
      </c>
      <c r="D28" s="17" t="s">
        <v>28</v>
      </c>
      <c r="E28" s="17">
        <v>4098.11</v>
      </c>
      <c r="F28" s="17"/>
      <c r="G28" s="17"/>
      <c r="H28" s="21" t="s">
        <v>47</v>
      </c>
      <c r="I28" s="16"/>
      <c r="J28" s="41">
        <v>725</v>
      </c>
      <c r="K28" s="41">
        <f>1039+43</f>
        <v>1082</v>
      </c>
      <c r="L28" s="41">
        <f>4049+94</f>
        <v>4143</v>
      </c>
      <c r="M28" s="41">
        <v>43</v>
      </c>
      <c r="N28" s="41"/>
      <c r="O28" s="41"/>
    </row>
    <row r="29" ht="135" customHeight="1" spans="1:15">
      <c r="A29" s="14"/>
      <c r="B29" s="15"/>
      <c r="C29" s="16" t="s">
        <v>58</v>
      </c>
      <c r="D29" s="17" t="s">
        <v>28</v>
      </c>
      <c r="E29" s="17">
        <v>51.9</v>
      </c>
      <c r="F29" s="17"/>
      <c r="G29" s="17"/>
      <c r="H29" s="21" t="s">
        <v>47</v>
      </c>
      <c r="I29" s="17"/>
      <c r="J29" s="41">
        <v>131</v>
      </c>
      <c r="K29" s="41">
        <f>39+95</f>
        <v>134</v>
      </c>
      <c r="L29" s="41">
        <v>66</v>
      </c>
      <c r="M29" s="41">
        <v>41</v>
      </c>
      <c r="N29" s="41">
        <v>42</v>
      </c>
      <c r="O29" s="41">
        <v>28</v>
      </c>
    </row>
    <row r="30" ht="54" customHeight="1" spans="1:15">
      <c r="A30" s="14"/>
      <c r="B30" s="15"/>
      <c r="C30" s="22" t="s">
        <v>59</v>
      </c>
      <c r="D30" s="17" t="s">
        <v>31</v>
      </c>
      <c r="E30" s="17">
        <v>15.78156</v>
      </c>
      <c r="F30" s="17"/>
      <c r="G30" s="17"/>
      <c r="H30" s="21" t="s">
        <v>60</v>
      </c>
      <c r="I30" s="17"/>
      <c r="J30" s="41">
        <v>30</v>
      </c>
      <c r="K30" s="66">
        <f>613/42*7</f>
        <v>102.166666666667</v>
      </c>
      <c r="L30" s="66">
        <f>613/42*33</f>
        <v>481.642857142857</v>
      </c>
      <c r="M30" s="41"/>
      <c r="N30" s="41"/>
      <c r="O30" s="41"/>
    </row>
    <row r="31" ht="87" customHeight="1" spans="1:15">
      <c r="A31" s="14"/>
      <c r="B31" s="15"/>
      <c r="C31" s="23" t="s">
        <v>61</v>
      </c>
      <c r="D31" s="17" t="s">
        <v>31</v>
      </c>
      <c r="E31" s="17">
        <v>450.94516</v>
      </c>
      <c r="F31" s="17"/>
      <c r="G31" s="17"/>
      <c r="H31" s="21" t="s">
        <v>60</v>
      </c>
      <c r="I31" s="17"/>
      <c r="J31" s="66">
        <f>435/36*4</f>
        <v>48.3333333333333</v>
      </c>
      <c r="K31" s="66">
        <f>435/36*15</f>
        <v>181.25</v>
      </c>
      <c r="L31" s="66">
        <f>435/36*17</f>
        <v>205.416666666667</v>
      </c>
      <c r="M31" s="41">
        <v>12</v>
      </c>
      <c r="N31" s="41">
        <v>4</v>
      </c>
      <c r="O31" s="41">
        <v>3</v>
      </c>
    </row>
    <row r="32" ht="52.5" customHeight="1" spans="1:15">
      <c r="A32" s="14"/>
      <c r="B32" s="15"/>
      <c r="C32" s="16" t="s">
        <v>62</v>
      </c>
      <c r="D32" s="17" t="s">
        <v>28</v>
      </c>
      <c r="E32" s="20">
        <v>2544.45</v>
      </c>
      <c r="F32" s="17"/>
      <c r="G32" s="17"/>
      <c r="H32" s="21" t="s">
        <v>63</v>
      </c>
      <c r="I32" s="17"/>
      <c r="J32" s="41">
        <v>1151</v>
      </c>
      <c r="K32" s="41">
        <v>2294</v>
      </c>
      <c r="L32" s="41">
        <v>6305</v>
      </c>
      <c r="M32" s="41">
        <v>86</v>
      </c>
      <c r="N32" s="41">
        <v>2400</v>
      </c>
      <c r="O32" s="41">
        <v>2150</v>
      </c>
    </row>
    <row r="33" ht="52.5" customHeight="1" spans="1:15">
      <c r="A33" s="24"/>
      <c r="B33" s="25"/>
      <c r="C33" s="16" t="s">
        <v>64</v>
      </c>
      <c r="D33" s="17" t="s">
        <v>28</v>
      </c>
      <c r="E33" s="20">
        <v>5937.05</v>
      </c>
      <c r="F33" s="17"/>
      <c r="G33" s="17"/>
      <c r="H33" s="21" t="s">
        <v>63</v>
      </c>
      <c r="I33" s="17"/>
      <c r="J33" s="41"/>
      <c r="K33" s="41"/>
      <c r="L33" s="41"/>
      <c r="M33" s="41"/>
      <c r="N33" s="41"/>
      <c r="O33" s="41"/>
    </row>
    <row r="34" ht="29" customHeight="1" spans="1:8">
      <c r="A34" s="26" t="s">
        <v>65</v>
      </c>
      <c r="B34" s="26"/>
      <c r="C34" s="26"/>
      <c r="D34" s="26"/>
      <c r="E34" s="26"/>
      <c r="F34" s="26"/>
      <c r="G34" s="27"/>
      <c r="H34" s="28"/>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4"/>
  <sheetViews>
    <sheetView view="pageBreakPreview" zoomScaleNormal="80" workbookViewId="0">
      <pane ySplit="3" topLeftCell="A33" activePane="bottomLeft" state="frozen"/>
      <selection/>
      <selection pane="bottomLeft" activeCell="F40" sqref="F40"/>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7" width="9.09166666666667" style="4" customWidth="1"/>
    <col min="18" max="16384" width="9" style="1"/>
  </cols>
  <sheetData>
    <row r="1" spans="1:1">
      <c r="A1" s="1" t="s">
        <v>74</v>
      </c>
    </row>
    <row r="2" ht="24" customHeight="1" spans="1:17">
      <c r="A2" s="5" t="s">
        <v>75</v>
      </c>
      <c r="B2" s="5"/>
      <c r="C2" s="6"/>
      <c r="D2" s="5"/>
      <c r="E2" s="5"/>
      <c r="F2" s="5"/>
      <c r="G2" s="5"/>
      <c r="H2" s="7"/>
      <c r="I2" s="5"/>
      <c r="J2" s="1"/>
      <c r="K2" s="1"/>
      <c r="L2" s="1"/>
      <c r="M2" s="1"/>
      <c r="N2" s="1"/>
      <c r="O2" s="1"/>
      <c r="P2" s="1"/>
      <c r="Q2" s="1"/>
    </row>
    <row r="3" ht="26.15" customHeight="1" spans="1:19">
      <c r="A3" s="8" t="s">
        <v>2</v>
      </c>
      <c r="B3" s="8" t="s">
        <v>3</v>
      </c>
      <c r="C3" s="8" t="s">
        <v>4</v>
      </c>
      <c r="D3" s="8" t="s">
        <v>5</v>
      </c>
      <c r="E3" s="8" t="s">
        <v>6</v>
      </c>
      <c r="F3" s="8" t="s">
        <v>7</v>
      </c>
      <c r="G3" s="8" t="s">
        <v>8</v>
      </c>
      <c r="H3" s="8" t="s">
        <v>9</v>
      </c>
      <c r="I3" s="8" t="s">
        <v>10</v>
      </c>
      <c r="J3" s="58" t="s">
        <v>11</v>
      </c>
      <c r="K3" s="59" t="s">
        <v>12</v>
      </c>
      <c r="L3" s="59" t="s">
        <v>13</v>
      </c>
      <c r="M3" s="59" t="s">
        <v>14</v>
      </c>
      <c r="N3" s="59" t="s">
        <v>15</v>
      </c>
      <c r="O3" s="60" t="s">
        <v>16</v>
      </c>
      <c r="P3" s="44"/>
      <c r="Q3" s="44"/>
      <c r="R3" s="45"/>
      <c r="S3" s="45"/>
    </row>
    <row r="4" ht="24" customHeight="1" spans="1:19">
      <c r="A4" s="9" t="s">
        <v>76</v>
      </c>
      <c r="B4" s="10" t="s">
        <v>77</v>
      </c>
      <c r="C4" s="11" t="s">
        <v>19</v>
      </c>
      <c r="D4" s="11" t="s">
        <v>20</v>
      </c>
      <c r="E4" s="11">
        <v>8</v>
      </c>
      <c r="F4" s="12"/>
      <c r="G4" s="11"/>
      <c r="H4" s="13" t="s">
        <v>21</v>
      </c>
      <c r="I4" s="10"/>
      <c r="J4" s="37"/>
      <c r="K4" s="37"/>
      <c r="L4" s="37"/>
      <c r="M4" s="37"/>
      <c r="N4" s="37"/>
      <c r="O4" s="61"/>
      <c r="P4" s="47"/>
      <c r="Q4" s="47"/>
      <c r="R4" s="45"/>
      <c r="S4" s="45"/>
    </row>
    <row r="5" ht="24" customHeight="1" spans="1:19">
      <c r="A5" s="14"/>
      <c r="B5" s="15"/>
      <c r="C5" s="16" t="s">
        <v>22</v>
      </c>
      <c r="D5" s="11" t="s">
        <v>20</v>
      </c>
      <c r="E5" s="57">
        <v>0</v>
      </c>
      <c r="F5" s="12"/>
      <c r="G5" s="17"/>
      <c r="H5" s="18"/>
      <c r="I5" s="9"/>
      <c r="J5" s="37">
        <v>18</v>
      </c>
      <c r="K5" s="37">
        <v>12</v>
      </c>
      <c r="L5" s="37">
        <v>6</v>
      </c>
      <c r="M5" s="37">
        <v>4</v>
      </c>
      <c r="N5" s="50"/>
      <c r="O5" s="62"/>
      <c r="P5" s="49"/>
      <c r="Q5" s="49"/>
      <c r="R5" s="45"/>
      <c r="S5" s="45"/>
    </row>
    <row r="6" ht="24" customHeight="1" spans="1:19">
      <c r="A6" s="14"/>
      <c r="B6" s="15"/>
      <c r="C6" s="16" t="s">
        <v>23</v>
      </c>
      <c r="D6" s="11" t="s">
        <v>20</v>
      </c>
      <c r="E6" s="57">
        <v>20</v>
      </c>
      <c r="F6" s="12"/>
      <c r="G6" s="17"/>
      <c r="H6" s="18"/>
      <c r="I6" s="14"/>
      <c r="J6" s="57">
        <v>3</v>
      </c>
      <c r="K6" s="50"/>
      <c r="L6" s="50">
        <v>63</v>
      </c>
      <c r="M6" s="50">
        <v>2</v>
      </c>
      <c r="N6" s="50"/>
      <c r="O6" s="62"/>
      <c r="P6" s="49"/>
      <c r="Q6" s="49"/>
      <c r="R6" s="45"/>
      <c r="S6" s="45"/>
    </row>
    <row r="7" ht="24" customHeight="1" spans="1:19">
      <c r="A7" s="14"/>
      <c r="B7" s="15"/>
      <c r="C7" s="16" t="s">
        <v>24</v>
      </c>
      <c r="D7" s="11" t="s">
        <v>20</v>
      </c>
      <c r="E7" s="57">
        <v>61</v>
      </c>
      <c r="F7" s="12"/>
      <c r="G7" s="17"/>
      <c r="H7" s="18"/>
      <c r="I7" s="14"/>
      <c r="J7" s="57"/>
      <c r="K7" s="50">
        <v>45</v>
      </c>
      <c r="L7" s="50">
        <v>51</v>
      </c>
      <c r="M7" s="50"/>
      <c r="N7" s="50"/>
      <c r="O7" s="62"/>
      <c r="P7" s="49"/>
      <c r="Q7" s="49"/>
      <c r="R7" s="45"/>
      <c r="S7" s="45"/>
    </row>
    <row r="8" ht="24" customHeight="1" spans="1:19">
      <c r="A8" s="14"/>
      <c r="B8" s="15"/>
      <c r="C8" s="16" t="s">
        <v>25</v>
      </c>
      <c r="D8" s="11" t="s">
        <v>20</v>
      </c>
      <c r="E8" s="57">
        <v>24</v>
      </c>
      <c r="F8" s="12"/>
      <c r="G8" s="17"/>
      <c r="H8" s="18"/>
      <c r="I8" s="14"/>
      <c r="J8" s="57"/>
      <c r="K8" s="50">
        <v>24</v>
      </c>
      <c r="L8" s="50">
        <v>56</v>
      </c>
      <c r="M8" s="50"/>
      <c r="N8" s="50"/>
      <c r="O8" s="62"/>
      <c r="P8" s="49"/>
      <c r="Q8" s="49"/>
      <c r="R8" s="45"/>
      <c r="S8" s="45"/>
    </row>
    <row r="9" ht="24" customHeight="1" spans="1:19">
      <c r="A9" s="14"/>
      <c r="B9" s="15"/>
      <c r="C9" s="16" t="s">
        <v>26</v>
      </c>
      <c r="D9" s="11" t="s">
        <v>20</v>
      </c>
      <c r="E9" s="57">
        <v>0</v>
      </c>
      <c r="F9" s="12"/>
      <c r="G9" s="17"/>
      <c r="H9" s="19"/>
      <c r="I9" s="24"/>
      <c r="J9" s="57">
        <v>18</v>
      </c>
      <c r="K9" s="50"/>
      <c r="L9" s="50"/>
      <c r="M9" s="50"/>
      <c r="N9" s="50"/>
      <c r="O9" s="62"/>
      <c r="P9" s="49"/>
      <c r="Q9" s="49"/>
      <c r="R9" s="45"/>
      <c r="S9" s="45"/>
    </row>
    <row r="10" ht="113.25" customHeight="1" spans="1:19">
      <c r="A10" s="14"/>
      <c r="B10" s="15"/>
      <c r="C10" s="16" t="s">
        <v>27</v>
      </c>
      <c r="D10" s="17" t="s">
        <v>28</v>
      </c>
      <c r="E10" s="17">
        <v>99.8</v>
      </c>
      <c r="F10" s="20"/>
      <c r="G10" s="17"/>
      <c r="H10" s="21" t="s">
        <v>29</v>
      </c>
      <c r="I10" s="24"/>
      <c r="J10" s="50"/>
      <c r="K10" s="50"/>
      <c r="L10" s="50"/>
      <c r="M10" s="50"/>
      <c r="N10" s="50">
        <v>41.8</v>
      </c>
      <c r="O10" s="62">
        <v>58</v>
      </c>
      <c r="P10" s="49"/>
      <c r="Q10" s="49"/>
      <c r="R10" s="45"/>
      <c r="S10" s="45"/>
    </row>
    <row r="11" ht="58" customHeight="1" spans="1:19">
      <c r="A11" s="14"/>
      <c r="B11" s="15"/>
      <c r="C11" s="16" t="s">
        <v>30</v>
      </c>
      <c r="D11" s="17" t="s">
        <v>31</v>
      </c>
      <c r="E11" s="17">
        <v>3.179</v>
      </c>
      <c r="F11" s="20"/>
      <c r="G11" s="17"/>
      <c r="H11" s="21" t="s">
        <v>32</v>
      </c>
      <c r="I11" s="24"/>
      <c r="J11" s="50"/>
      <c r="K11" s="50"/>
      <c r="L11" s="50"/>
      <c r="M11" s="50"/>
      <c r="N11" s="50">
        <v>1.836</v>
      </c>
      <c r="O11" s="62">
        <v>2.487</v>
      </c>
      <c r="P11" s="49"/>
      <c r="Q11" s="49"/>
      <c r="R11" s="45"/>
      <c r="S11" s="51"/>
    </row>
    <row r="12" ht="132" customHeight="1" spans="1:19">
      <c r="A12" s="14"/>
      <c r="B12" s="15"/>
      <c r="C12" s="16" t="s">
        <v>33</v>
      </c>
      <c r="D12" s="17" t="s">
        <v>28</v>
      </c>
      <c r="E12" s="17">
        <v>1228.2</v>
      </c>
      <c r="F12" s="20"/>
      <c r="G12" s="17"/>
      <c r="H12" s="21" t="s">
        <v>34</v>
      </c>
      <c r="I12" s="24"/>
      <c r="J12" s="50"/>
      <c r="K12" s="50">
        <v>322.1</v>
      </c>
      <c r="L12" s="50"/>
      <c r="M12" s="50"/>
      <c r="N12" s="50">
        <v>81.7</v>
      </c>
      <c r="O12" s="62">
        <v>78.5</v>
      </c>
      <c r="P12" s="49"/>
      <c r="Q12" s="49"/>
      <c r="R12" s="45"/>
      <c r="S12" s="52"/>
    </row>
    <row r="13" ht="131" customHeight="1" spans="1:19">
      <c r="A13" s="14"/>
      <c r="B13" s="15"/>
      <c r="C13" s="16" t="s">
        <v>35</v>
      </c>
      <c r="D13" s="17" t="s">
        <v>28</v>
      </c>
      <c r="E13" s="17">
        <v>2605.6</v>
      </c>
      <c r="F13" s="20"/>
      <c r="G13" s="17"/>
      <c r="H13" s="21" t="s">
        <v>36</v>
      </c>
      <c r="I13" s="24"/>
      <c r="J13" s="50"/>
      <c r="K13" s="50"/>
      <c r="L13" s="50"/>
      <c r="M13" s="50"/>
      <c r="N13" s="50"/>
      <c r="O13" s="62"/>
      <c r="P13" s="49"/>
      <c r="Q13" s="49"/>
      <c r="R13" s="45"/>
      <c r="S13" s="52"/>
    </row>
    <row r="14" ht="131" customHeight="1" spans="1:19">
      <c r="A14" s="14"/>
      <c r="B14" s="15"/>
      <c r="C14" s="16" t="s">
        <v>37</v>
      </c>
      <c r="D14" s="17" t="s">
        <v>28</v>
      </c>
      <c r="E14" s="17">
        <v>339.6</v>
      </c>
      <c r="F14" s="17"/>
      <c r="G14" s="17"/>
      <c r="H14" s="21" t="s">
        <v>38</v>
      </c>
      <c r="I14" s="17"/>
      <c r="J14" s="63">
        <v>123</v>
      </c>
      <c r="K14" s="63">
        <v>236</v>
      </c>
      <c r="L14" s="63">
        <v>626</v>
      </c>
      <c r="M14" s="63"/>
      <c r="N14" s="63"/>
      <c r="O14" s="64"/>
      <c r="P14" s="53"/>
      <c r="Q14" s="53"/>
      <c r="R14" s="45"/>
      <c r="S14" s="52"/>
    </row>
    <row r="15" ht="66" customHeight="1" spans="1:19">
      <c r="A15" s="14"/>
      <c r="B15" s="15"/>
      <c r="C15" s="16" t="s">
        <v>39</v>
      </c>
      <c r="D15" s="17" t="s">
        <v>31</v>
      </c>
      <c r="E15" s="17">
        <v>32.517</v>
      </c>
      <c r="F15" s="20"/>
      <c r="G15" s="17"/>
      <c r="H15" s="21" t="s">
        <v>32</v>
      </c>
      <c r="I15" s="17"/>
      <c r="J15" s="63">
        <v>10</v>
      </c>
      <c r="K15" s="63">
        <v>22</v>
      </c>
      <c r="L15" s="63">
        <v>56</v>
      </c>
      <c r="M15" s="63"/>
      <c r="N15" s="63"/>
      <c r="O15" s="64"/>
      <c r="P15" s="53"/>
      <c r="Q15" s="53"/>
      <c r="R15" s="45"/>
      <c r="S15" s="51"/>
    </row>
    <row r="16" ht="134" customHeight="1" spans="1:19">
      <c r="A16" s="14"/>
      <c r="B16" s="15"/>
      <c r="C16" s="16" t="s">
        <v>40</v>
      </c>
      <c r="D16" s="17" t="s">
        <v>28</v>
      </c>
      <c r="E16" s="17">
        <v>156.8</v>
      </c>
      <c r="F16" s="20"/>
      <c r="G16" s="17"/>
      <c r="H16" s="21" t="s">
        <v>41</v>
      </c>
      <c r="I16" s="17"/>
      <c r="J16" s="41">
        <v>386</v>
      </c>
      <c r="K16" s="41">
        <v>637</v>
      </c>
      <c r="L16" s="41">
        <v>1760.4</v>
      </c>
      <c r="M16" s="41">
        <v>38</v>
      </c>
      <c r="N16" s="41"/>
      <c r="O16" s="65"/>
      <c r="P16" s="54"/>
      <c r="Q16" s="54"/>
      <c r="R16" s="45"/>
      <c r="S16" s="45"/>
    </row>
    <row r="17" ht="62" customHeight="1" spans="1:19">
      <c r="A17" s="14"/>
      <c r="B17" s="15"/>
      <c r="C17" s="16" t="s">
        <v>42</v>
      </c>
      <c r="D17" s="17" t="s">
        <v>31</v>
      </c>
      <c r="E17" s="17">
        <v>13.247</v>
      </c>
      <c r="F17" s="20"/>
      <c r="G17" s="17"/>
      <c r="H17" s="21" t="s">
        <v>32</v>
      </c>
      <c r="I17" s="17"/>
      <c r="J17" s="41">
        <v>24</v>
      </c>
      <c r="K17" s="41">
        <v>14</v>
      </c>
      <c r="L17" s="41">
        <v>206</v>
      </c>
      <c r="M17" s="41">
        <v>5</v>
      </c>
      <c r="N17" s="41"/>
      <c r="O17" s="65"/>
      <c r="P17" s="54"/>
      <c r="Q17" s="54"/>
      <c r="R17" s="45"/>
      <c r="S17" s="45"/>
    </row>
    <row r="18" ht="125" customHeight="1" spans="1:19">
      <c r="A18" s="14"/>
      <c r="B18" s="15"/>
      <c r="C18" s="16" t="s">
        <v>43</v>
      </c>
      <c r="D18" s="17" t="s">
        <v>28</v>
      </c>
      <c r="E18" s="17">
        <v>54.8</v>
      </c>
      <c r="F18" s="20"/>
      <c r="G18" s="17"/>
      <c r="H18" s="21" t="s">
        <v>41</v>
      </c>
      <c r="I18" s="17"/>
      <c r="J18" s="41">
        <v>140</v>
      </c>
      <c r="K18" s="41">
        <v>85</v>
      </c>
      <c r="L18" s="41">
        <v>29</v>
      </c>
      <c r="M18" s="41"/>
      <c r="N18" s="41"/>
      <c r="O18" s="65"/>
      <c r="P18" s="54"/>
      <c r="Q18" s="54"/>
      <c r="R18" s="45"/>
      <c r="S18" s="45"/>
    </row>
    <row r="19" ht="63" customHeight="1" spans="1:19">
      <c r="A19" s="14"/>
      <c r="B19" s="15"/>
      <c r="C19" s="16" t="s">
        <v>44</v>
      </c>
      <c r="D19" s="17" t="s">
        <v>31</v>
      </c>
      <c r="E19" s="17">
        <v>6.941</v>
      </c>
      <c r="F19" s="20"/>
      <c r="G19" s="17"/>
      <c r="H19" s="21" t="s">
        <v>45</v>
      </c>
      <c r="I19" s="17"/>
      <c r="J19" s="41">
        <v>17</v>
      </c>
      <c r="K19" s="41">
        <v>11</v>
      </c>
      <c r="L19" s="41">
        <v>4.5</v>
      </c>
      <c r="M19" s="41"/>
      <c r="N19" s="41"/>
      <c r="O19" s="65"/>
      <c r="P19" s="54"/>
      <c r="Q19" s="54"/>
      <c r="R19" s="45"/>
      <c r="S19" s="45"/>
    </row>
    <row r="20" ht="135" customHeight="1" spans="1:19">
      <c r="A20" s="14"/>
      <c r="B20" s="15"/>
      <c r="C20" s="16" t="s">
        <v>46</v>
      </c>
      <c r="D20" s="17" t="s">
        <v>28</v>
      </c>
      <c r="E20" s="17">
        <v>2496.7</v>
      </c>
      <c r="F20" s="17"/>
      <c r="G20" s="17"/>
      <c r="H20" s="21" t="s">
        <v>47</v>
      </c>
      <c r="I20" s="16"/>
      <c r="J20" s="41">
        <v>1133</v>
      </c>
      <c r="K20" s="41">
        <v>2440</v>
      </c>
      <c r="L20" s="41">
        <v>7403</v>
      </c>
      <c r="M20" s="41"/>
      <c r="N20" s="41"/>
      <c r="O20" s="65"/>
      <c r="P20" s="54"/>
      <c r="Q20" s="54"/>
      <c r="R20" s="45"/>
      <c r="S20" s="45"/>
    </row>
    <row r="21" ht="41" customHeight="1" spans="1:15">
      <c r="A21" s="14"/>
      <c r="B21" s="15"/>
      <c r="C21" s="16" t="s">
        <v>48</v>
      </c>
      <c r="D21" s="17" t="s">
        <v>31</v>
      </c>
      <c r="E21" s="17">
        <v>396.2595</v>
      </c>
      <c r="F21" s="20"/>
      <c r="G21" s="17"/>
      <c r="H21" s="21" t="s">
        <v>49</v>
      </c>
      <c r="I21" s="17"/>
      <c r="J21" s="41">
        <v>152</v>
      </c>
      <c r="K21" s="41">
        <v>365</v>
      </c>
      <c r="L21" s="41">
        <v>1000</v>
      </c>
      <c r="M21" s="41"/>
      <c r="N21" s="41"/>
      <c r="O21" s="41"/>
    </row>
    <row r="22" ht="131" customHeight="1" spans="1:15">
      <c r="A22" s="14"/>
      <c r="B22" s="15"/>
      <c r="C22" s="16" t="s">
        <v>50</v>
      </c>
      <c r="D22" s="17" t="s">
        <v>28</v>
      </c>
      <c r="E22" s="17">
        <v>0</v>
      </c>
      <c r="F22" s="17"/>
      <c r="G22" s="17"/>
      <c r="H22" s="21" t="s">
        <v>47</v>
      </c>
      <c r="I22" s="17"/>
      <c r="J22" s="41"/>
      <c r="K22" s="41"/>
      <c r="L22" s="41">
        <v>5069</v>
      </c>
      <c r="M22" s="41"/>
      <c r="N22" s="41"/>
      <c r="O22" s="41"/>
    </row>
    <row r="23" ht="85.5" customHeight="1" spans="1:15">
      <c r="A23" s="14"/>
      <c r="B23" s="15"/>
      <c r="C23" s="16" t="s">
        <v>51</v>
      </c>
      <c r="D23" s="17" t="s">
        <v>31</v>
      </c>
      <c r="E23" s="17">
        <v>0</v>
      </c>
      <c r="F23" s="17"/>
      <c r="G23" s="17"/>
      <c r="H23" s="21" t="s">
        <v>52</v>
      </c>
      <c r="I23" s="17"/>
      <c r="J23" s="41"/>
      <c r="K23" s="41"/>
      <c r="L23" s="41">
        <v>1035</v>
      </c>
      <c r="M23" s="41"/>
      <c r="N23" s="41"/>
      <c r="O23" s="41"/>
    </row>
    <row r="24" ht="136" customHeight="1" spans="1:15">
      <c r="A24" s="14"/>
      <c r="B24" s="15"/>
      <c r="C24" s="16" t="s">
        <v>53</v>
      </c>
      <c r="D24" s="17" t="s">
        <v>28</v>
      </c>
      <c r="E24" s="17">
        <v>68.9</v>
      </c>
      <c r="F24" s="17"/>
      <c r="G24" s="17"/>
      <c r="H24" s="21" t="s">
        <v>47</v>
      </c>
      <c r="I24" s="17"/>
      <c r="J24" s="41"/>
      <c r="K24" s="41"/>
      <c r="L24" s="41"/>
      <c r="M24" s="41">
        <v>61.4</v>
      </c>
      <c r="N24" s="41">
        <v>29</v>
      </c>
      <c r="O24" s="41">
        <v>20</v>
      </c>
    </row>
    <row r="25" ht="57" customHeight="1" spans="1:15">
      <c r="A25" s="14"/>
      <c r="B25" s="15"/>
      <c r="C25" s="16" t="s">
        <v>54</v>
      </c>
      <c r="D25" s="17" t="s">
        <v>31</v>
      </c>
      <c r="E25" s="17">
        <v>17.2028</v>
      </c>
      <c r="F25" s="20"/>
      <c r="G25" s="17"/>
      <c r="H25" s="21" t="s">
        <v>32</v>
      </c>
      <c r="I25" s="17"/>
      <c r="J25" s="41"/>
      <c r="K25" s="41"/>
      <c r="L25" s="41"/>
      <c r="M25" s="41">
        <v>13</v>
      </c>
      <c r="N25" s="41">
        <v>8</v>
      </c>
      <c r="O25" s="41">
        <v>6</v>
      </c>
    </row>
    <row r="26" ht="129" customHeight="1" spans="1:15">
      <c r="A26" s="14"/>
      <c r="B26" s="15"/>
      <c r="C26" s="16" t="s">
        <v>55</v>
      </c>
      <c r="D26" s="17" t="s">
        <v>28</v>
      </c>
      <c r="E26" s="17">
        <v>229.1</v>
      </c>
      <c r="F26" s="17"/>
      <c r="G26" s="17"/>
      <c r="H26" s="21" t="s">
        <v>47</v>
      </c>
      <c r="I26" s="17"/>
      <c r="J26" s="41">
        <v>98</v>
      </c>
      <c r="K26" s="41">
        <v>267</v>
      </c>
      <c r="L26" s="41">
        <v>949</v>
      </c>
      <c r="M26" s="41"/>
      <c r="N26" s="41"/>
      <c r="O26" s="41"/>
    </row>
    <row r="27" ht="69" customHeight="1" spans="1:15">
      <c r="A27" s="14"/>
      <c r="B27" s="15"/>
      <c r="C27" s="16" t="s">
        <v>56</v>
      </c>
      <c r="D27" s="17" t="s">
        <v>31</v>
      </c>
      <c r="E27" s="17">
        <v>23.9806</v>
      </c>
      <c r="F27" s="20"/>
      <c r="G27" s="17"/>
      <c r="H27" s="21" t="s">
        <v>32</v>
      </c>
      <c r="I27" s="17"/>
      <c r="J27" s="41">
        <v>9</v>
      </c>
      <c r="K27" s="41">
        <v>27</v>
      </c>
      <c r="L27" s="41">
        <v>82</v>
      </c>
      <c r="M27" s="41"/>
      <c r="N27" s="41"/>
      <c r="O27" s="41"/>
    </row>
    <row r="28" ht="128" customHeight="1" spans="1:15">
      <c r="A28" s="14"/>
      <c r="B28" s="15"/>
      <c r="C28" s="16" t="s">
        <v>57</v>
      </c>
      <c r="D28" s="17" t="s">
        <v>28</v>
      </c>
      <c r="E28" s="17">
        <v>912.04</v>
      </c>
      <c r="F28" s="17"/>
      <c r="G28" s="17"/>
      <c r="H28" s="21" t="s">
        <v>47</v>
      </c>
      <c r="I28" s="16"/>
      <c r="J28" s="41">
        <v>725</v>
      </c>
      <c r="K28" s="41">
        <f>1039+43</f>
        <v>1082</v>
      </c>
      <c r="L28" s="41">
        <f>4049+94</f>
        <v>4143</v>
      </c>
      <c r="M28" s="41">
        <v>43</v>
      </c>
      <c r="N28" s="41"/>
      <c r="O28" s="41"/>
    </row>
    <row r="29" ht="129" customHeight="1" spans="1:15">
      <c r="A29" s="14"/>
      <c r="B29" s="15"/>
      <c r="C29" s="16" t="s">
        <v>58</v>
      </c>
      <c r="D29" s="17" t="s">
        <v>28</v>
      </c>
      <c r="E29" s="17">
        <v>487.94</v>
      </c>
      <c r="F29" s="17"/>
      <c r="G29" s="17"/>
      <c r="H29" s="21" t="s">
        <v>47</v>
      </c>
      <c r="I29" s="17"/>
      <c r="J29" s="41">
        <v>131</v>
      </c>
      <c r="K29" s="41">
        <f>39+95</f>
        <v>134</v>
      </c>
      <c r="L29" s="41">
        <v>66</v>
      </c>
      <c r="M29" s="41">
        <v>41</v>
      </c>
      <c r="N29" s="41">
        <v>42</v>
      </c>
      <c r="O29" s="41">
        <v>28</v>
      </c>
    </row>
    <row r="30" ht="54" customHeight="1" spans="1:15">
      <c r="A30" s="14"/>
      <c r="B30" s="15"/>
      <c r="C30" s="22" t="s">
        <v>59</v>
      </c>
      <c r="D30" s="17" t="s">
        <v>31</v>
      </c>
      <c r="E30" s="17">
        <v>0</v>
      </c>
      <c r="F30" s="17"/>
      <c r="G30" s="17"/>
      <c r="H30" s="21" t="s">
        <v>60</v>
      </c>
      <c r="I30" s="17"/>
      <c r="J30" s="41">
        <v>30</v>
      </c>
      <c r="K30" s="66">
        <f>613/42*7</f>
        <v>102.166666666667</v>
      </c>
      <c r="L30" s="66">
        <f>613/42*33</f>
        <v>481.642857142857</v>
      </c>
      <c r="M30" s="41"/>
      <c r="N30" s="41"/>
      <c r="O30" s="41"/>
    </row>
    <row r="31" ht="87" customHeight="1" spans="1:15">
      <c r="A31" s="14"/>
      <c r="B31" s="15"/>
      <c r="C31" s="23" t="s">
        <v>61</v>
      </c>
      <c r="D31" s="17" t="s">
        <v>31</v>
      </c>
      <c r="E31" s="17">
        <v>176.3102</v>
      </c>
      <c r="F31" s="17"/>
      <c r="G31" s="17"/>
      <c r="H31" s="21" t="s">
        <v>60</v>
      </c>
      <c r="I31" s="17"/>
      <c r="J31" s="66">
        <f>435/36*4</f>
        <v>48.3333333333333</v>
      </c>
      <c r="K31" s="66">
        <f>435/36*15</f>
        <v>181.25</v>
      </c>
      <c r="L31" s="66">
        <f>435/36*17</f>
        <v>205.416666666667</v>
      </c>
      <c r="M31" s="41">
        <v>12</v>
      </c>
      <c r="N31" s="41">
        <v>4</v>
      </c>
      <c r="O31" s="41">
        <v>3</v>
      </c>
    </row>
    <row r="32" ht="52.5" customHeight="1" spans="1:15">
      <c r="A32" s="14"/>
      <c r="B32" s="15"/>
      <c r="C32" s="16" t="s">
        <v>62</v>
      </c>
      <c r="D32" s="17" t="s">
        <v>28</v>
      </c>
      <c r="E32" s="38">
        <v>1688.1</v>
      </c>
      <c r="F32" s="17"/>
      <c r="G32" s="17"/>
      <c r="H32" s="21" t="s">
        <v>63</v>
      </c>
      <c r="I32" s="17"/>
      <c r="J32" s="41">
        <v>1151</v>
      </c>
      <c r="K32" s="41">
        <v>2294</v>
      </c>
      <c r="L32" s="41">
        <v>6305</v>
      </c>
      <c r="M32" s="41">
        <v>86</v>
      </c>
      <c r="N32" s="41">
        <v>2400</v>
      </c>
      <c r="O32" s="41">
        <v>2150</v>
      </c>
    </row>
    <row r="33" ht="52.5" customHeight="1" spans="1:15">
      <c r="A33" s="24"/>
      <c r="B33" s="25"/>
      <c r="C33" s="16" t="s">
        <v>64</v>
      </c>
      <c r="D33" s="17" t="s">
        <v>28</v>
      </c>
      <c r="E33" s="38">
        <v>3938.9</v>
      </c>
      <c r="F33" s="17"/>
      <c r="G33" s="17"/>
      <c r="H33" s="21" t="s">
        <v>63</v>
      </c>
      <c r="I33" s="17"/>
      <c r="J33" s="41"/>
      <c r="K33" s="41"/>
      <c r="L33" s="41"/>
      <c r="M33" s="41"/>
      <c r="N33" s="41"/>
      <c r="O33" s="41"/>
    </row>
    <row r="34" ht="29" customHeight="1" spans="1:8">
      <c r="A34" s="26" t="s">
        <v>65</v>
      </c>
      <c r="B34" s="26"/>
      <c r="C34" s="26"/>
      <c r="D34" s="26"/>
      <c r="E34" s="26"/>
      <c r="F34" s="26"/>
      <c r="G34" s="27"/>
      <c r="H34" s="28"/>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4"/>
  <sheetViews>
    <sheetView view="pageBreakPreview" zoomScaleNormal="80" workbookViewId="0">
      <pane ySplit="3" topLeftCell="A32" activePane="bottomLeft" state="frozen"/>
      <selection/>
      <selection pane="bottomLeft" activeCell="F32" sqref="F32"/>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7" width="9.09166666666667" style="4" customWidth="1"/>
    <col min="18" max="16384" width="9" style="1"/>
  </cols>
  <sheetData>
    <row r="1" spans="1:1">
      <c r="A1" s="1" t="s">
        <v>78</v>
      </c>
    </row>
    <row r="2" ht="24" customHeight="1" spans="1:17">
      <c r="A2" s="5" t="s">
        <v>79</v>
      </c>
      <c r="B2" s="5"/>
      <c r="C2" s="6"/>
      <c r="D2" s="5"/>
      <c r="E2" s="5"/>
      <c r="F2" s="5"/>
      <c r="G2" s="5"/>
      <c r="H2" s="7"/>
      <c r="I2" s="5"/>
      <c r="J2" s="1"/>
      <c r="K2" s="1"/>
      <c r="L2" s="1"/>
      <c r="M2" s="1"/>
      <c r="N2" s="1"/>
      <c r="O2" s="1"/>
      <c r="P2" s="1"/>
      <c r="Q2" s="1"/>
    </row>
    <row r="3" ht="26.15" customHeight="1" spans="1:19">
      <c r="A3" s="8" t="s">
        <v>2</v>
      </c>
      <c r="B3" s="8" t="s">
        <v>3</v>
      </c>
      <c r="C3" s="8" t="s">
        <v>4</v>
      </c>
      <c r="D3" s="8" t="s">
        <v>5</v>
      </c>
      <c r="E3" s="8" t="s">
        <v>6</v>
      </c>
      <c r="F3" s="8" t="s">
        <v>7</v>
      </c>
      <c r="G3" s="8" t="s">
        <v>8</v>
      </c>
      <c r="H3" s="8" t="s">
        <v>9</v>
      </c>
      <c r="I3" s="8" t="s">
        <v>10</v>
      </c>
      <c r="J3" s="58" t="s">
        <v>11</v>
      </c>
      <c r="K3" s="59" t="s">
        <v>12</v>
      </c>
      <c r="L3" s="59" t="s">
        <v>13</v>
      </c>
      <c r="M3" s="59" t="s">
        <v>14</v>
      </c>
      <c r="N3" s="59" t="s">
        <v>15</v>
      </c>
      <c r="O3" s="60" t="s">
        <v>16</v>
      </c>
      <c r="P3" s="44"/>
      <c r="Q3" s="44"/>
      <c r="R3" s="45"/>
      <c r="S3" s="45"/>
    </row>
    <row r="4" ht="24" customHeight="1" spans="1:19">
      <c r="A4" s="9" t="s">
        <v>80</v>
      </c>
      <c r="B4" s="10" t="s">
        <v>81</v>
      </c>
      <c r="C4" s="11" t="s">
        <v>19</v>
      </c>
      <c r="D4" s="11" t="s">
        <v>20</v>
      </c>
      <c r="E4" s="11">
        <v>0</v>
      </c>
      <c r="F4" s="12"/>
      <c r="G4" s="11"/>
      <c r="H4" s="13" t="s">
        <v>21</v>
      </c>
      <c r="I4" s="10"/>
      <c r="J4" s="37"/>
      <c r="K4" s="37"/>
      <c r="L4" s="37"/>
      <c r="M4" s="37"/>
      <c r="N4" s="37"/>
      <c r="O4" s="61"/>
      <c r="P4" s="47"/>
      <c r="Q4" s="47"/>
      <c r="R4" s="45"/>
      <c r="S4" s="45"/>
    </row>
    <row r="5" ht="24" customHeight="1" spans="1:19">
      <c r="A5" s="14"/>
      <c r="B5" s="15"/>
      <c r="C5" s="16" t="s">
        <v>22</v>
      </c>
      <c r="D5" s="11" t="s">
        <v>20</v>
      </c>
      <c r="E5" s="57">
        <v>12</v>
      </c>
      <c r="F5" s="12"/>
      <c r="G5" s="17"/>
      <c r="H5" s="18"/>
      <c r="I5" s="9"/>
      <c r="J5" s="37">
        <v>18</v>
      </c>
      <c r="K5" s="37">
        <v>12</v>
      </c>
      <c r="L5" s="37">
        <v>6</v>
      </c>
      <c r="M5" s="37">
        <v>4</v>
      </c>
      <c r="N5" s="50"/>
      <c r="O5" s="62"/>
      <c r="P5" s="49"/>
      <c r="Q5" s="49"/>
      <c r="R5" s="45"/>
      <c r="S5" s="45"/>
    </row>
    <row r="6" ht="24" customHeight="1" spans="1:19">
      <c r="A6" s="14"/>
      <c r="B6" s="15"/>
      <c r="C6" s="16" t="s">
        <v>23</v>
      </c>
      <c r="D6" s="11" t="s">
        <v>20</v>
      </c>
      <c r="E6" s="57">
        <v>60</v>
      </c>
      <c r="F6" s="12"/>
      <c r="G6" s="17"/>
      <c r="H6" s="18"/>
      <c r="I6" s="14"/>
      <c r="J6" s="57">
        <v>3</v>
      </c>
      <c r="K6" s="50"/>
      <c r="L6" s="50">
        <v>63</v>
      </c>
      <c r="M6" s="50">
        <v>2</v>
      </c>
      <c r="N6" s="50"/>
      <c r="O6" s="62"/>
      <c r="P6" s="49"/>
      <c r="Q6" s="49"/>
      <c r="R6" s="45"/>
      <c r="S6" s="45"/>
    </row>
    <row r="7" ht="24" customHeight="1" spans="1:19">
      <c r="A7" s="14"/>
      <c r="B7" s="15"/>
      <c r="C7" s="16" t="s">
        <v>24</v>
      </c>
      <c r="D7" s="11" t="s">
        <v>20</v>
      </c>
      <c r="E7" s="57">
        <v>0</v>
      </c>
      <c r="F7" s="12"/>
      <c r="G7" s="17"/>
      <c r="H7" s="18"/>
      <c r="I7" s="14"/>
      <c r="J7" s="57"/>
      <c r="K7" s="50">
        <v>45</v>
      </c>
      <c r="L7" s="50">
        <v>51</v>
      </c>
      <c r="M7" s="50"/>
      <c r="N7" s="50"/>
      <c r="O7" s="62"/>
      <c r="P7" s="49"/>
      <c r="Q7" s="49"/>
      <c r="R7" s="45"/>
      <c r="S7" s="45"/>
    </row>
    <row r="8" ht="24" customHeight="1" spans="1:19">
      <c r="A8" s="14"/>
      <c r="B8" s="15"/>
      <c r="C8" s="16" t="s">
        <v>25</v>
      </c>
      <c r="D8" s="11" t="s">
        <v>20</v>
      </c>
      <c r="E8" s="57">
        <v>30</v>
      </c>
      <c r="F8" s="12"/>
      <c r="G8" s="17"/>
      <c r="H8" s="18"/>
      <c r="I8" s="14"/>
      <c r="J8" s="57"/>
      <c r="K8" s="50">
        <v>24</v>
      </c>
      <c r="L8" s="50">
        <v>56</v>
      </c>
      <c r="M8" s="50"/>
      <c r="N8" s="50"/>
      <c r="O8" s="62"/>
      <c r="P8" s="49"/>
      <c r="Q8" s="49"/>
      <c r="R8" s="45"/>
      <c r="S8" s="45"/>
    </row>
    <row r="9" ht="24" customHeight="1" spans="1:19">
      <c r="A9" s="14"/>
      <c r="B9" s="15"/>
      <c r="C9" s="16" t="s">
        <v>26</v>
      </c>
      <c r="D9" s="11" t="s">
        <v>20</v>
      </c>
      <c r="E9" s="57">
        <v>30</v>
      </c>
      <c r="F9" s="12"/>
      <c r="G9" s="17"/>
      <c r="H9" s="19"/>
      <c r="I9" s="24"/>
      <c r="J9" s="57">
        <v>18</v>
      </c>
      <c r="K9" s="50"/>
      <c r="L9" s="50"/>
      <c r="M9" s="50"/>
      <c r="N9" s="50"/>
      <c r="O9" s="62"/>
      <c r="P9" s="49"/>
      <c r="Q9" s="49"/>
      <c r="R9" s="45"/>
      <c r="S9" s="45"/>
    </row>
    <row r="10" ht="113.25" customHeight="1" spans="1:19">
      <c r="A10" s="14"/>
      <c r="B10" s="15"/>
      <c r="C10" s="16" t="s">
        <v>27</v>
      </c>
      <c r="D10" s="17" t="s">
        <v>28</v>
      </c>
      <c r="E10" s="17">
        <v>0</v>
      </c>
      <c r="F10" s="20"/>
      <c r="G10" s="17"/>
      <c r="H10" s="21" t="s">
        <v>29</v>
      </c>
      <c r="I10" s="24"/>
      <c r="J10" s="50"/>
      <c r="K10" s="50"/>
      <c r="L10" s="50"/>
      <c r="M10" s="50"/>
      <c r="N10" s="50">
        <v>41.8</v>
      </c>
      <c r="O10" s="62">
        <v>58</v>
      </c>
      <c r="P10" s="49"/>
      <c r="Q10" s="49"/>
      <c r="R10" s="45"/>
      <c r="S10" s="45"/>
    </row>
    <row r="11" ht="58" customHeight="1" spans="1:19">
      <c r="A11" s="14"/>
      <c r="B11" s="15"/>
      <c r="C11" s="16" t="s">
        <v>30</v>
      </c>
      <c r="D11" s="17" t="s">
        <v>31</v>
      </c>
      <c r="E11" s="17">
        <v>0</v>
      </c>
      <c r="F11" s="20"/>
      <c r="G11" s="17"/>
      <c r="H11" s="21" t="s">
        <v>32</v>
      </c>
      <c r="I11" s="24"/>
      <c r="J11" s="50"/>
      <c r="K11" s="50"/>
      <c r="L11" s="50"/>
      <c r="M11" s="50"/>
      <c r="N11" s="50">
        <v>1.836</v>
      </c>
      <c r="O11" s="62">
        <v>2.487</v>
      </c>
      <c r="P11" s="49"/>
      <c r="Q11" s="49"/>
      <c r="R11" s="45"/>
      <c r="S11" s="51"/>
    </row>
    <row r="12" ht="129" customHeight="1" spans="1:19">
      <c r="A12" s="14"/>
      <c r="B12" s="15"/>
      <c r="C12" s="16" t="s">
        <v>33</v>
      </c>
      <c r="D12" s="17" t="s">
        <v>28</v>
      </c>
      <c r="E12" s="17">
        <v>174.6</v>
      </c>
      <c r="F12" s="20"/>
      <c r="G12" s="17"/>
      <c r="H12" s="21" t="s">
        <v>34</v>
      </c>
      <c r="I12" s="24"/>
      <c r="J12" s="50"/>
      <c r="K12" s="50">
        <v>322.1</v>
      </c>
      <c r="L12" s="50"/>
      <c r="M12" s="50"/>
      <c r="N12" s="50">
        <v>81.7</v>
      </c>
      <c r="O12" s="62">
        <v>78.5</v>
      </c>
      <c r="P12" s="49"/>
      <c r="Q12" s="49"/>
      <c r="R12" s="45"/>
      <c r="S12" s="52"/>
    </row>
    <row r="13" ht="135" customHeight="1" spans="1:19">
      <c r="A13" s="14"/>
      <c r="B13" s="15"/>
      <c r="C13" s="16" t="s">
        <v>35</v>
      </c>
      <c r="D13" s="17" t="s">
        <v>28</v>
      </c>
      <c r="E13" s="17">
        <v>207.5</v>
      </c>
      <c r="F13" s="20"/>
      <c r="G13" s="17"/>
      <c r="H13" s="21" t="s">
        <v>36</v>
      </c>
      <c r="I13" s="24"/>
      <c r="J13" s="50"/>
      <c r="K13" s="50"/>
      <c r="L13" s="50"/>
      <c r="M13" s="50"/>
      <c r="N13" s="50"/>
      <c r="O13" s="62"/>
      <c r="P13" s="49"/>
      <c r="Q13" s="49"/>
      <c r="R13" s="45"/>
      <c r="S13" s="52"/>
    </row>
    <row r="14" ht="131" customHeight="1" spans="1:19">
      <c r="A14" s="14"/>
      <c r="B14" s="15"/>
      <c r="C14" s="16" t="s">
        <v>37</v>
      </c>
      <c r="D14" s="17" t="s">
        <v>28</v>
      </c>
      <c r="E14" s="17">
        <v>605</v>
      </c>
      <c r="F14" s="17"/>
      <c r="G14" s="17"/>
      <c r="H14" s="21" t="s">
        <v>38</v>
      </c>
      <c r="I14" s="17"/>
      <c r="J14" s="63">
        <v>123</v>
      </c>
      <c r="K14" s="63">
        <v>236</v>
      </c>
      <c r="L14" s="63">
        <v>626</v>
      </c>
      <c r="M14" s="63"/>
      <c r="N14" s="63"/>
      <c r="O14" s="64"/>
      <c r="P14" s="53"/>
      <c r="Q14" s="53"/>
      <c r="R14" s="45"/>
      <c r="S14" s="52"/>
    </row>
    <row r="15" ht="66" customHeight="1" spans="1:19">
      <c r="A15" s="14"/>
      <c r="B15" s="15"/>
      <c r="C15" s="16" t="s">
        <v>39</v>
      </c>
      <c r="D15" s="17" t="s">
        <v>31</v>
      </c>
      <c r="E15" s="17">
        <v>43.4643</v>
      </c>
      <c r="F15" s="20"/>
      <c r="G15" s="17"/>
      <c r="H15" s="21" t="s">
        <v>32</v>
      </c>
      <c r="I15" s="17"/>
      <c r="J15" s="63">
        <v>10</v>
      </c>
      <c r="K15" s="63">
        <v>22</v>
      </c>
      <c r="L15" s="63">
        <v>56</v>
      </c>
      <c r="M15" s="63"/>
      <c r="N15" s="63"/>
      <c r="O15" s="64"/>
      <c r="P15" s="53"/>
      <c r="Q15" s="53"/>
      <c r="R15" s="45"/>
      <c r="S15" s="51"/>
    </row>
    <row r="16" ht="131" customHeight="1" spans="1:19">
      <c r="A16" s="14"/>
      <c r="B16" s="15"/>
      <c r="C16" s="16" t="s">
        <v>40</v>
      </c>
      <c r="D16" s="17" t="s">
        <v>28</v>
      </c>
      <c r="E16" s="17">
        <v>2095.2</v>
      </c>
      <c r="F16" s="20"/>
      <c r="G16" s="17"/>
      <c r="H16" s="21" t="s">
        <v>41</v>
      </c>
      <c r="I16" s="17"/>
      <c r="J16" s="41">
        <v>386</v>
      </c>
      <c r="K16" s="41">
        <v>637</v>
      </c>
      <c r="L16" s="41">
        <v>1760.4</v>
      </c>
      <c r="M16" s="41">
        <v>38</v>
      </c>
      <c r="N16" s="41"/>
      <c r="O16" s="65"/>
      <c r="P16" s="54"/>
      <c r="Q16" s="54"/>
      <c r="R16" s="45"/>
      <c r="S16" s="45"/>
    </row>
    <row r="17" ht="62" customHeight="1" spans="1:19">
      <c r="A17" s="14"/>
      <c r="B17" s="15"/>
      <c r="C17" s="16" t="s">
        <v>42</v>
      </c>
      <c r="D17" s="17" t="s">
        <v>31</v>
      </c>
      <c r="E17" s="17">
        <v>93.2712</v>
      </c>
      <c r="F17" s="20"/>
      <c r="G17" s="17"/>
      <c r="H17" s="21" t="s">
        <v>32</v>
      </c>
      <c r="I17" s="17"/>
      <c r="J17" s="41">
        <v>24</v>
      </c>
      <c r="K17" s="41">
        <v>14</v>
      </c>
      <c r="L17" s="41">
        <v>206</v>
      </c>
      <c r="M17" s="41">
        <v>5</v>
      </c>
      <c r="N17" s="41"/>
      <c r="O17" s="65"/>
      <c r="P17" s="54"/>
      <c r="Q17" s="54"/>
      <c r="R17" s="45"/>
      <c r="S17" s="45"/>
    </row>
    <row r="18" ht="128" customHeight="1" spans="1:19">
      <c r="A18" s="14"/>
      <c r="B18" s="15"/>
      <c r="C18" s="16" t="s">
        <v>43</v>
      </c>
      <c r="D18" s="17" t="s">
        <v>28</v>
      </c>
      <c r="E18" s="17">
        <v>100.4</v>
      </c>
      <c r="F18" s="20"/>
      <c r="G18" s="17"/>
      <c r="H18" s="21" t="s">
        <v>41</v>
      </c>
      <c r="I18" s="17"/>
      <c r="J18" s="41">
        <v>140</v>
      </c>
      <c r="K18" s="41">
        <v>85</v>
      </c>
      <c r="L18" s="41">
        <v>29</v>
      </c>
      <c r="M18" s="41"/>
      <c r="N18" s="41"/>
      <c r="O18" s="65"/>
      <c r="P18" s="54"/>
      <c r="Q18" s="54"/>
      <c r="R18" s="45"/>
      <c r="S18" s="45"/>
    </row>
    <row r="19" ht="63" customHeight="1" spans="1:19">
      <c r="A19" s="14"/>
      <c r="B19" s="15"/>
      <c r="C19" s="16" t="s">
        <v>44</v>
      </c>
      <c r="D19" s="17" t="s">
        <v>31</v>
      </c>
      <c r="E19" s="17">
        <v>11.652</v>
      </c>
      <c r="F19" s="20"/>
      <c r="G19" s="17"/>
      <c r="H19" s="21" t="s">
        <v>45</v>
      </c>
      <c r="I19" s="17"/>
      <c r="J19" s="41">
        <v>17</v>
      </c>
      <c r="K19" s="41">
        <v>11</v>
      </c>
      <c r="L19" s="41">
        <v>4.5</v>
      </c>
      <c r="M19" s="41"/>
      <c r="N19" s="41"/>
      <c r="O19" s="65"/>
      <c r="P19" s="54"/>
      <c r="Q19" s="54"/>
      <c r="R19" s="45"/>
      <c r="S19" s="45"/>
    </row>
    <row r="20" ht="135" customHeight="1" spans="1:19">
      <c r="A20" s="14"/>
      <c r="B20" s="15"/>
      <c r="C20" s="16" t="s">
        <v>46</v>
      </c>
      <c r="D20" s="17" t="s">
        <v>28</v>
      </c>
      <c r="E20" s="17">
        <v>3084.3</v>
      </c>
      <c r="F20" s="17"/>
      <c r="G20" s="17"/>
      <c r="H20" s="21" t="s">
        <v>47</v>
      </c>
      <c r="I20" s="16"/>
      <c r="J20" s="41">
        <v>1133</v>
      </c>
      <c r="K20" s="41">
        <v>2440</v>
      </c>
      <c r="L20" s="41">
        <v>7403</v>
      </c>
      <c r="M20" s="41"/>
      <c r="N20" s="41"/>
      <c r="O20" s="65"/>
      <c r="P20" s="54"/>
      <c r="Q20" s="54"/>
      <c r="R20" s="45"/>
      <c r="S20" s="45"/>
    </row>
    <row r="21" ht="41" customHeight="1" spans="1:15">
      <c r="A21" s="14"/>
      <c r="B21" s="15"/>
      <c r="C21" s="16" t="s">
        <v>48</v>
      </c>
      <c r="D21" s="17" t="s">
        <v>31</v>
      </c>
      <c r="E21" s="17">
        <v>435.9253</v>
      </c>
      <c r="F21" s="20"/>
      <c r="G21" s="17"/>
      <c r="H21" s="21" t="s">
        <v>49</v>
      </c>
      <c r="I21" s="17"/>
      <c r="J21" s="41">
        <v>152</v>
      </c>
      <c r="K21" s="41">
        <v>365</v>
      </c>
      <c r="L21" s="41">
        <v>1000</v>
      </c>
      <c r="M21" s="41"/>
      <c r="N21" s="41"/>
      <c r="O21" s="41"/>
    </row>
    <row r="22" ht="132" customHeight="1" spans="1:15">
      <c r="A22" s="14"/>
      <c r="B22" s="15"/>
      <c r="C22" s="16" t="s">
        <v>50</v>
      </c>
      <c r="D22" s="17" t="s">
        <v>28</v>
      </c>
      <c r="E22" s="17">
        <v>3788</v>
      </c>
      <c r="F22" s="17"/>
      <c r="G22" s="17"/>
      <c r="H22" s="21" t="s">
        <v>47</v>
      </c>
      <c r="I22" s="17"/>
      <c r="J22" s="41"/>
      <c r="K22" s="41"/>
      <c r="L22" s="41">
        <v>5069</v>
      </c>
      <c r="M22" s="41"/>
      <c r="N22" s="41"/>
      <c r="O22" s="41"/>
    </row>
    <row r="23" ht="85.5" customHeight="1" spans="1:15">
      <c r="A23" s="14"/>
      <c r="B23" s="15"/>
      <c r="C23" s="16" t="s">
        <v>51</v>
      </c>
      <c r="D23" s="17" t="s">
        <v>31</v>
      </c>
      <c r="E23" s="17">
        <v>768.3092</v>
      </c>
      <c r="F23" s="17"/>
      <c r="G23" s="17"/>
      <c r="H23" s="21" t="s">
        <v>52</v>
      </c>
      <c r="I23" s="17"/>
      <c r="J23" s="41"/>
      <c r="K23" s="41"/>
      <c r="L23" s="41">
        <v>1035</v>
      </c>
      <c r="M23" s="41"/>
      <c r="N23" s="41"/>
      <c r="O23" s="41"/>
    </row>
    <row r="24" ht="134" customHeight="1" spans="1:15">
      <c r="A24" s="14"/>
      <c r="B24" s="15"/>
      <c r="C24" s="16" t="s">
        <v>53</v>
      </c>
      <c r="D24" s="17" t="s">
        <v>28</v>
      </c>
      <c r="E24" s="17">
        <v>0</v>
      </c>
      <c r="F24" s="17"/>
      <c r="G24" s="17"/>
      <c r="H24" s="21" t="s">
        <v>47</v>
      </c>
      <c r="I24" s="17"/>
      <c r="J24" s="41"/>
      <c r="K24" s="41"/>
      <c r="L24" s="41"/>
      <c r="M24" s="41">
        <v>61.4</v>
      </c>
      <c r="N24" s="41">
        <v>29</v>
      </c>
      <c r="O24" s="41">
        <v>20</v>
      </c>
    </row>
    <row r="25" ht="57" customHeight="1" spans="1:15">
      <c r="A25" s="14"/>
      <c r="B25" s="15"/>
      <c r="C25" s="16" t="s">
        <v>54</v>
      </c>
      <c r="D25" s="17" t="s">
        <v>31</v>
      </c>
      <c r="E25" s="17">
        <v>0</v>
      </c>
      <c r="F25" s="20"/>
      <c r="G25" s="17"/>
      <c r="H25" s="21" t="s">
        <v>32</v>
      </c>
      <c r="I25" s="17"/>
      <c r="J25" s="41"/>
      <c r="K25" s="41"/>
      <c r="L25" s="41"/>
      <c r="M25" s="41">
        <v>13</v>
      </c>
      <c r="N25" s="41">
        <v>8</v>
      </c>
      <c r="O25" s="41">
        <v>6</v>
      </c>
    </row>
    <row r="26" ht="133" customHeight="1" spans="1:15">
      <c r="A26" s="14"/>
      <c r="B26" s="15"/>
      <c r="C26" s="16" t="s">
        <v>55</v>
      </c>
      <c r="D26" s="17" t="s">
        <v>28</v>
      </c>
      <c r="E26" s="17">
        <v>646.9</v>
      </c>
      <c r="F26" s="17"/>
      <c r="G26" s="17"/>
      <c r="H26" s="21" t="s">
        <v>47</v>
      </c>
      <c r="I26" s="17"/>
      <c r="J26" s="41">
        <v>98</v>
      </c>
      <c r="K26" s="41">
        <v>267</v>
      </c>
      <c r="L26" s="41">
        <v>949</v>
      </c>
      <c r="M26" s="41"/>
      <c r="N26" s="41"/>
      <c r="O26" s="41"/>
    </row>
    <row r="27" ht="69" customHeight="1" spans="1:15">
      <c r="A27" s="14"/>
      <c r="B27" s="15"/>
      <c r="C27" s="16" t="s">
        <v>56</v>
      </c>
      <c r="D27" s="17" t="s">
        <v>31</v>
      </c>
      <c r="E27" s="17">
        <v>58.7872</v>
      </c>
      <c r="F27" s="20"/>
      <c r="G27" s="17"/>
      <c r="H27" s="21" t="s">
        <v>32</v>
      </c>
      <c r="I27" s="17"/>
      <c r="J27" s="41">
        <v>9</v>
      </c>
      <c r="K27" s="41">
        <v>27</v>
      </c>
      <c r="L27" s="41">
        <v>82</v>
      </c>
      <c r="M27" s="41"/>
      <c r="N27" s="41"/>
      <c r="O27" s="41"/>
    </row>
    <row r="28" ht="128" customHeight="1" spans="1:15">
      <c r="A28" s="14"/>
      <c r="B28" s="15"/>
      <c r="C28" s="16" t="s">
        <v>57</v>
      </c>
      <c r="D28" s="17" t="s">
        <v>28</v>
      </c>
      <c r="E28" s="17">
        <v>2368.24</v>
      </c>
      <c r="F28" s="17"/>
      <c r="G28" s="17"/>
      <c r="H28" s="21" t="s">
        <v>47</v>
      </c>
      <c r="I28" s="16"/>
      <c r="J28" s="41">
        <v>725</v>
      </c>
      <c r="K28" s="41">
        <f>1039+43</f>
        <v>1082</v>
      </c>
      <c r="L28" s="41">
        <f>4049+94</f>
        <v>4143</v>
      </c>
      <c r="M28" s="41">
        <v>43</v>
      </c>
      <c r="N28" s="41"/>
      <c r="O28" s="41"/>
    </row>
    <row r="29" ht="129" customHeight="1" spans="1:15">
      <c r="A29" s="14"/>
      <c r="B29" s="15"/>
      <c r="C29" s="16" t="s">
        <v>58</v>
      </c>
      <c r="D29" s="17" t="s">
        <v>28</v>
      </c>
      <c r="E29" s="17">
        <v>158.6</v>
      </c>
      <c r="F29" s="17"/>
      <c r="G29" s="17"/>
      <c r="H29" s="21" t="s">
        <v>47</v>
      </c>
      <c r="I29" s="17"/>
      <c r="J29" s="41">
        <v>131</v>
      </c>
      <c r="K29" s="41">
        <f>39+95</f>
        <v>134</v>
      </c>
      <c r="L29" s="41">
        <v>66</v>
      </c>
      <c r="M29" s="41">
        <v>41</v>
      </c>
      <c r="N29" s="41">
        <v>42</v>
      </c>
      <c r="O29" s="41">
        <v>28</v>
      </c>
    </row>
    <row r="30" ht="54" customHeight="1" spans="1:15">
      <c r="A30" s="14"/>
      <c r="B30" s="15"/>
      <c r="C30" s="22" t="s">
        <v>59</v>
      </c>
      <c r="D30" s="17" t="s">
        <v>31</v>
      </c>
      <c r="E30" s="17">
        <v>194.6286</v>
      </c>
      <c r="F30" s="17"/>
      <c r="G30" s="17"/>
      <c r="H30" s="21" t="s">
        <v>60</v>
      </c>
      <c r="I30" s="17"/>
      <c r="J30" s="41">
        <v>30</v>
      </c>
      <c r="K30" s="66">
        <f>613/42*7</f>
        <v>102.166666666667</v>
      </c>
      <c r="L30" s="66">
        <f>613/42*33</f>
        <v>481.642857142857</v>
      </c>
      <c r="M30" s="41"/>
      <c r="N30" s="41"/>
      <c r="O30" s="41"/>
    </row>
    <row r="31" ht="87" customHeight="1" spans="1:15">
      <c r="A31" s="14"/>
      <c r="B31" s="15"/>
      <c r="C31" s="23" t="s">
        <v>61</v>
      </c>
      <c r="D31" s="17" t="s">
        <v>31</v>
      </c>
      <c r="E31" s="17">
        <v>138.7496</v>
      </c>
      <c r="F31" s="17"/>
      <c r="G31" s="17"/>
      <c r="H31" s="21" t="s">
        <v>60</v>
      </c>
      <c r="I31" s="17"/>
      <c r="J31" s="66">
        <f>435/36*4</f>
        <v>48.3333333333333</v>
      </c>
      <c r="K31" s="66">
        <f>435/36*15</f>
        <v>181.25</v>
      </c>
      <c r="L31" s="66">
        <f>435/36*17</f>
        <v>205.416666666667</v>
      </c>
      <c r="M31" s="41">
        <v>12</v>
      </c>
      <c r="N31" s="41">
        <v>4</v>
      </c>
      <c r="O31" s="41">
        <v>3</v>
      </c>
    </row>
    <row r="32" ht="52.5" customHeight="1" spans="1:15">
      <c r="A32" s="14"/>
      <c r="B32" s="15"/>
      <c r="C32" s="16" t="s">
        <v>62</v>
      </c>
      <c r="D32" s="17" t="s">
        <v>28</v>
      </c>
      <c r="E32" s="38">
        <v>1397.4</v>
      </c>
      <c r="F32" s="17"/>
      <c r="G32" s="17"/>
      <c r="H32" s="21" t="s">
        <v>63</v>
      </c>
      <c r="I32" s="17"/>
      <c r="J32" s="41">
        <v>1151</v>
      </c>
      <c r="K32" s="41">
        <v>2294</v>
      </c>
      <c r="L32" s="41">
        <v>6305</v>
      </c>
      <c r="M32" s="41">
        <v>86</v>
      </c>
      <c r="N32" s="41">
        <v>2400</v>
      </c>
      <c r="O32" s="41">
        <v>2150</v>
      </c>
    </row>
    <row r="33" ht="52.5" customHeight="1" spans="1:15">
      <c r="A33" s="24"/>
      <c r="B33" s="25"/>
      <c r="C33" s="16" t="s">
        <v>64</v>
      </c>
      <c r="D33" s="17" t="s">
        <v>28</v>
      </c>
      <c r="E33" s="38">
        <v>3260.6</v>
      </c>
      <c r="F33" s="17"/>
      <c r="G33" s="17"/>
      <c r="H33" s="21" t="s">
        <v>63</v>
      </c>
      <c r="I33" s="17"/>
      <c r="J33" s="41"/>
      <c r="K33" s="41"/>
      <c r="L33" s="41"/>
      <c r="M33" s="41"/>
      <c r="N33" s="41"/>
      <c r="O33" s="41"/>
    </row>
    <row r="34" ht="29" customHeight="1" spans="1:8">
      <c r="A34" s="26" t="s">
        <v>65</v>
      </c>
      <c r="B34" s="26"/>
      <c r="C34" s="26"/>
      <c r="D34" s="26"/>
      <c r="E34" s="26"/>
      <c r="F34" s="26"/>
      <c r="G34" s="27"/>
      <c r="H34" s="28"/>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4"/>
  <sheetViews>
    <sheetView view="pageBreakPreview" zoomScaleNormal="80" workbookViewId="0">
      <pane ySplit="3" topLeftCell="A31" activePane="bottomLeft" state="frozen"/>
      <selection/>
      <selection pane="bottomLeft" activeCell="F32" sqref="F32"/>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7" width="9.09166666666667" style="4" customWidth="1"/>
    <col min="18" max="16384" width="9" style="1"/>
  </cols>
  <sheetData>
    <row r="1" spans="1:1">
      <c r="A1" s="1" t="s">
        <v>82</v>
      </c>
    </row>
    <row r="2" ht="24" customHeight="1" spans="1:17">
      <c r="A2" s="5" t="s">
        <v>83</v>
      </c>
      <c r="B2" s="5"/>
      <c r="C2" s="6"/>
      <c r="D2" s="5"/>
      <c r="E2" s="5"/>
      <c r="F2" s="5"/>
      <c r="G2" s="5"/>
      <c r="H2" s="7"/>
      <c r="I2" s="5"/>
      <c r="J2" s="1"/>
      <c r="K2" s="1"/>
      <c r="L2" s="1"/>
      <c r="M2" s="1"/>
      <c r="N2" s="1"/>
      <c r="O2" s="1"/>
      <c r="P2" s="1"/>
      <c r="Q2" s="1"/>
    </row>
    <row r="3" ht="26.15" customHeight="1" spans="1:19">
      <c r="A3" s="8" t="s">
        <v>2</v>
      </c>
      <c r="B3" s="8" t="s">
        <v>3</v>
      </c>
      <c r="C3" s="8" t="s">
        <v>4</v>
      </c>
      <c r="D3" s="8" t="s">
        <v>5</v>
      </c>
      <c r="E3" s="8" t="s">
        <v>6</v>
      </c>
      <c r="F3" s="8" t="s">
        <v>7</v>
      </c>
      <c r="G3" s="8" t="s">
        <v>8</v>
      </c>
      <c r="H3" s="8" t="s">
        <v>9</v>
      </c>
      <c r="I3" s="8" t="s">
        <v>10</v>
      </c>
      <c r="J3" s="58" t="s">
        <v>11</v>
      </c>
      <c r="K3" s="59" t="s">
        <v>12</v>
      </c>
      <c r="L3" s="59" t="s">
        <v>13</v>
      </c>
      <c r="M3" s="59" t="s">
        <v>14</v>
      </c>
      <c r="N3" s="59" t="s">
        <v>15</v>
      </c>
      <c r="O3" s="60" t="s">
        <v>16</v>
      </c>
      <c r="P3" s="44"/>
      <c r="Q3" s="44"/>
      <c r="R3" s="45"/>
      <c r="S3" s="45"/>
    </row>
    <row r="4" ht="24" customHeight="1" spans="1:19">
      <c r="A4" s="9" t="s">
        <v>84</v>
      </c>
      <c r="B4" s="10" t="s">
        <v>85</v>
      </c>
      <c r="C4" s="11" t="s">
        <v>19</v>
      </c>
      <c r="D4" s="11" t="s">
        <v>20</v>
      </c>
      <c r="E4" s="11">
        <v>0</v>
      </c>
      <c r="F4" s="12"/>
      <c r="G4" s="11"/>
      <c r="H4" s="13" t="s">
        <v>21</v>
      </c>
      <c r="I4" s="10"/>
      <c r="J4" s="37"/>
      <c r="K4" s="37"/>
      <c r="L4" s="37"/>
      <c r="M4" s="37"/>
      <c r="N4" s="37"/>
      <c r="O4" s="61"/>
      <c r="P4" s="47"/>
      <c r="Q4" s="47"/>
      <c r="R4" s="45"/>
      <c r="S4" s="45"/>
    </row>
    <row r="5" ht="24" customHeight="1" spans="1:19">
      <c r="A5" s="14"/>
      <c r="B5" s="15"/>
      <c r="C5" s="16" t="s">
        <v>22</v>
      </c>
      <c r="D5" s="11" t="s">
        <v>20</v>
      </c>
      <c r="E5" s="57">
        <v>0</v>
      </c>
      <c r="F5" s="12"/>
      <c r="G5" s="17"/>
      <c r="H5" s="18"/>
      <c r="I5" s="9"/>
      <c r="J5" s="37">
        <v>18</v>
      </c>
      <c r="K5" s="37">
        <v>12</v>
      </c>
      <c r="L5" s="37">
        <v>6</v>
      </c>
      <c r="M5" s="37">
        <v>4</v>
      </c>
      <c r="N5" s="50"/>
      <c r="O5" s="62"/>
      <c r="P5" s="49"/>
      <c r="Q5" s="49"/>
      <c r="R5" s="45"/>
      <c r="S5" s="45"/>
    </row>
    <row r="6" ht="24" customHeight="1" spans="1:19">
      <c r="A6" s="14"/>
      <c r="B6" s="15"/>
      <c r="C6" s="16" t="s">
        <v>23</v>
      </c>
      <c r="D6" s="11" t="s">
        <v>20</v>
      </c>
      <c r="E6" s="57">
        <v>0</v>
      </c>
      <c r="F6" s="12"/>
      <c r="G6" s="17"/>
      <c r="H6" s="18"/>
      <c r="I6" s="14"/>
      <c r="J6" s="57">
        <v>3</v>
      </c>
      <c r="K6" s="50"/>
      <c r="L6" s="50">
        <v>63</v>
      </c>
      <c r="M6" s="50">
        <v>2</v>
      </c>
      <c r="N6" s="50"/>
      <c r="O6" s="62"/>
      <c r="P6" s="49"/>
      <c r="Q6" s="49"/>
      <c r="R6" s="45"/>
      <c r="S6" s="45"/>
    </row>
    <row r="7" ht="24" customHeight="1" spans="1:19">
      <c r="A7" s="14"/>
      <c r="B7" s="15"/>
      <c r="C7" s="16" t="s">
        <v>24</v>
      </c>
      <c r="D7" s="11" t="s">
        <v>20</v>
      </c>
      <c r="E7" s="57">
        <v>33</v>
      </c>
      <c r="F7" s="12"/>
      <c r="G7" s="17"/>
      <c r="H7" s="18"/>
      <c r="I7" s="14"/>
      <c r="J7" s="57"/>
      <c r="K7" s="50">
        <v>45</v>
      </c>
      <c r="L7" s="50">
        <v>51</v>
      </c>
      <c r="M7" s="50"/>
      <c r="N7" s="50"/>
      <c r="O7" s="62"/>
      <c r="P7" s="49"/>
      <c r="Q7" s="49"/>
      <c r="R7" s="45"/>
      <c r="S7" s="45"/>
    </row>
    <row r="8" ht="24" customHeight="1" spans="1:19">
      <c r="A8" s="14"/>
      <c r="B8" s="15"/>
      <c r="C8" s="16" t="s">
        <v>25</v>
      </c>
      <c r="D8" s="11" t="s">
        <v>20</v>
      </c>
      <c r="E8" s="57">
        <v>27</v>
      </c>
      <c r="F8" s="12"/>
      <c r="G8" s="17"/>
      <c r="H8" s="18"/>
      <c r="I8" s="14"/>
      <c r="J8" s="57"/>
      <c r="K8" s="50">
        <v>24</v>
      </c>
      <c r="L8" s="50">
        <v>56</v>
      </c>
      <c r="M8" s="50"/>
      <c r="N8" s="50"/>
      <c r="O8" s="62"/>
      <c r="P8" s="49"/>
      <c r="Q8" s="49"/>
      <c r="R8" s="45"/>
      <c r="S8" s="45"/>
    </row>
    <row r="9" ht="24" customHeight="1" spans="1:19">
      <c r="A9" s="14"/>
      <c r="B9" s="15"/>
      <c r="C9" s="16" t="s">
        <v>26</v>
      </c>
      <c r="D9" s="11" t="s">
        <v>20</v>
      </c>
      <c r="E9" s="57">
        <v>0</v>
      </c>
      <c r="F9" s="12"/>
      <c r="G9" s="17"/>
      <c r="H9" s="19"/>
      <c r="I9" s="24"/>
      <c r="J9" s="57">
        <v>18</v>
      </c>
      <c r="K9" s="50"/>
      <c r="L9" s="50"/>
      <c r="M9" s="50"/>
      <c r="N9" s="50"/>
      <c r="O9" s="62"/>
      <c r="P9" s="49"/>
      <c r="Q9" s="49"/>
      <c r="R9" s="45"/>
      <c r="S9" s="45"/>
    </row>
    <row r="10" ht="113.25" customHeight="1" spans="1:19">
      <c r="A10" s="14"/>
      <c r="B10" s="15"/>
      <c r="C10" s="16" t="s">
        <v>27</v>
      </c>
      <c r="D10" s="17" t="s">
        <v>28</v>
      </c>
      <c r="E10" s="17">
        <v>0</v>
      </c>
      <c r="F10" s="20"/>
      <c r="G10" s="17"/>
      <c r="H10" s="21" t="s">
        <v>29</v>
      </c>
      <c r="I10" s="24"/>
      <c r="J10" s="50"/>
      <c r="K10" s="50"/>
      <c r="L10" s="50"/>
      <c r="M10" s="50"/>
      <c r="N10" s="50">
        <v>41.8</v>
      </c>
      <c r="O10" s="62">
        <v>58</v>
      </c>
      <c r="P10" s="49"/>
      <c r="Q10" s="49"/>
      <c r="R10" s="45"/>
      <c r="S10" s="45"/>
    </row>
    <row r="11" ht="58" customHeight="1" spans="1:19">
      <c r="A11" s="14"/>
      <c r="B11" s="15"/>
      <c r="C11" s="16" t="s">
        <v>30</v>
      </c>
      <c r="D11" s="17" t="s">
        <v>31</v>
      </c>
      <c r="E11" s="17">
        <v>0</v>
      </c>
      <c r="F11" s="20"/>
      <c r="G11" s="17"/>
      <c r="H11" s="21" t="s">
        <v>32</v>
      </c>
      <c r="I11" s="24"/>
      <c r="J11" s="50"/>
      <c r="K11" s="50"/>
      <c r="L11" s="50"/>
      <c r="M11" s="50"/>
      <c r="N11" s="50">
        <v>1.836</v>
      </c>
      <c r="O11" s="62">
        <v>2.487</v>
      </c>
      <c r="P11" s="49"/>
      <c r="Q11" s="49"/>
      <c r="R11" s="45"/>
      <c r="S11" s="51"/>
    </row>
    <row r="12" ht="131" customHeight="1" spans="1:19">
      <c r="A12" s="14"/>
      <c r="B12" s="15"/>
      <c r="C12" s="16" t="s">
        <v>33</v>
      </c>
      <c r="D12" s="17" t="s">
        <v>28</v>
      </c>
      <c r="E12" s="17">
        <v>793.4</v>
      </c>
      <c r="F12" s="20"/>
      <c r="G12" s="17"/>
      <c r="H12" s="21" t="s">
        <v>34</v>
      </c>
      <c r="I12" s="24"/>
      <c r="J12" s="50"/>
      <c r="K12" s="50">
        <v>322.1</v>
      </c>
      <c r="L12" s="50"/>
      <c r="M12" s="50"/>
      <c r="N12" s="50">
        <v>81.7</v>
      </c>
      <c r="O12" s="62">
        <v>78.5</v>
      </c>
      <c r="P12" s="49"/>
      <c r="Q12" s="49"/>
      <c r="R12" s="45"/>
      <c r="S12" s="52"/>
    </row>
    <row r="13" ht="132" customHeight="1" spans="1:19">
      <c r="A13" s="14"/>
      <c r="B13" s="15"/>
      <c r="C13" s="16" t="s">
        <v>35</v>
      </c>
      <c r="D13" s="17" t="s">
        <v>28</v>
      </c>
      <c r="E13" s="17">
        <v>1409.3</v>
      </c>
      <c r="F13" s="20"/>
      <c r="G13" s="17"/>
      <c r="H13" s="21" t="s">
        <v>36</v>
      </c>
      <c r="I13" s="24"/>
      <c r="J13" s="50"/>
      <c r="K13" s="50"/>
      <c r="L13" s="50"/>
      <c r="M13" s="50"/>
      <c r="N13" s="50"/>
      <c r="O13" s="62"/>
      <c r="P13" s="49"/>
      <c r="Q13" s="49"/>
      <c r="R13" s="45"/>
      <c r="S13" s="52"/>
    </row>
    <row r="14" ht="131" customHeight="1" spans="1:19">
      <c r="A14" s="14"/>
      <c r="B14" s="15"/>
      <c r="C14" s="16" t="s">
        <v>37</v>
      </c>
      <c r="D14" s="17" t="s">
        <v>28</v>
      </c>
      <c r="E14" s="17">
        <v>416.5</v>
      </c>
      <c r="F14" s="17"/>
      <c r="G14" s="17"/>
      <c r="H14" s="21" t="s">
        <v>38</v>
      </c>
      <c r="I14" s="17"/>
      <c r="J14" s="63">
        <v>123</v>
      </c>
      <c r="K14" s="63">
        <v>236</v>
      </c>
      <c r="L14" s="63">
        <v>626</v>
      </c>
      <c r="M14" s="63"/>
      <c r="N14" s="63"/>
      <c r="O14" s="64"/>
      <c r="P14" s="53"/>
      <c r="Q14" s="53"/>
      <c r="R14" s="45"/>
      <c r="S14" s="52"/>
    </row>
    <row r="15" ht="66" customHeight="1" spans="1:19">
      <c r="A15" s="14"/>
      <c r="B15" s="15"/>
      <c r="C15" s="16" t="s">
        <v>39</v>
      </c>
      <c r="D15" s="17" t="s">
        <v>31</v>
      </c>
      <c r="E15" s="17">
        <v>38.2384</v>
      </c>
      <c r="F15" s="20"/>
      <c r="G15" s="17"/>
      <c r="H15" s="21" t="s">
        <v>32</v>
      </c>
      <c r="I15" s="17"/>
      <c r="J15" s="63">
        <v>10</v>
      </c>
      <c r="K15" s="63">
        <v>22</v>
      </c>
      <c r="L15" s="63">
        <v>56</v>
      </c>
      <c r="M15" s="63"/>
      <c r="N15" s="63"/>
      <c r="O15" s="64"/>
      <c r="P15" s="53"/>
      <c r="Q15" s="53"/>
      <c r="R15" s="45"/>
      <c r="S15" s="51"/>
    </row>
    <row r="16" ht="128" customHeight="1" spans="1:19">
      <c r="A16" s="14"/>
      <c r="B16" s="15"/>
      <c r="C16" s="16" t="s">
        <v>40</v>
      </c>
      <c r="D16" s="17" t="s">
        <v>28</v>
      </c>
      <c r="E16" s="17">
        <v>0</v>
      </c>
      <c r="F16" s="20"/>
      <c r="G16" s="17"/>
      <c r="H16" s="21" t="s">
        <v>41</v>
      </c>
      <c r="I16" s="17"/>
      <c r="J16" s="41">
        <v>386</v>
      </c>
      <c r="K16" s="41">
        <v>637</v>
      </c>
      <c r="L16" s="41">
        <v>1760.4</v>
      </c>
      <c r="M16" s="41">
        <v>38</v>
      </c>
      <c r="N16" s="41"/>
      <c r="O16" s="65"/>
      <c r="P16" s="54"/>
      <c r="Q16" s="54"/>
      <c r="R16" s="45"/>
      <c r="S16" s="45"/>
    </row>
    <row r="17" ht="62" customHeight="1" spans="1:19">
      <c r="A17" s="14"/>
      <c r="B17" s="15"/>
      <c r="C17" s="16" t="s">
        <v>42</v>
      </c>
      <c r="D17" s="17" t="s">
        <v>31</v>
      </c>
      <c r="E17" s="17">
        <v>0</v>
      </c>
      <c r="F17" s="20"/>
      <c r="G17" s="17"/>
      <c r="H17" s="21" t="s">
        <v>32</v>
      </c>
      <c r="I17" s="17"/>
      <c r="J17" s="41">
        <v>24</v>
      </c>
      <c r="K17" s="41">
        <v>14</v>
      </c>
      <c r="L17" s="41">
        <v>206</v>
      </c>
      <c r="M17" s="41">
        <v>5</v>
      </c>
      <c r="N17" s="41"/>
      <c r="O17" s="65"/>
      <c r="P17" s="54"/>
      <c r="Q17" s="54"/>
      <c r="R17" s="45"/>
      <c r="S17" s="45"/>
    </row>
    <row r="18" ht="125" customHeight="1" spans="1:19">
      <c r="A18" s="14"/>
      <c r="B18" s="15"/>
      <c r="C18" s="16" t="s">
        <v>43</v>
      </c>
      <c r="D18" s="17" t="s">
        <v>28</v>
      </c>
      <c r="E18" s="17">
        <v>0</v>
      </c>
      <c r="F18" s="20"/>
      <c r="G18" s="17"/>
      <c r="H18" s="21" t="s">
        <v>41</v>
      </c>
      <c r="I18" s="17"/>
      <c r="J18" s="41">
        <v>140</v>
      </c>
      <c r="K18" s="41">
        <v>85</v>
      </c>
      <c r="L18" s="41">
        <v>29</v>
      </c>
      <c r="M18" s="41"/>
      <c r="N18" s="41"/>
      <c r="O18" s="65"/>
      <c r="P18" s="54"/>
      <c r="Q18" s="54"/>
      <c r="R18" s="45"/>
      <c r="S18" s="45"/>
    </row>
    <row r="19" ht="63" customHeight="1" spans="1:19">
      <c r="A19" s="14"/>
      <c r="B19" s="15"/>
      <c r="C19" s="16" t="s">
        <v>44</v>
      </c>
      <c r="D19" s="17" t="s">
        <v>31</v>
      </c>
      <c r="E19" s="17">
        <v>0</v>
      </c>
      <c r="F19" s="20"/>
      <c r="G19" s="17"/>
      <c r="H19" s="21" t="s">
        <v>45</v>
      </c>
      <c r="I19" s="17"/>
      <c r="J19" s="41">
        <v>17</v>
      </c>
      <c r="K19" s="41">
        <v>11</v>
      </c>
      <c r="L19" s="41">
        <v>4.5</v>
      </c>
      <c r="M19" s="41"/>
      <c r="N19" s="41"/>
      <c r="O19" s="65"/>
      <c r="P19" s="54"/>
      <c r="Q19" s="54"/>
      <c r="R19" s="45"/>
      <c r="S19" s="45"/>
    </row>
    <row r="20" ht="135" customHeight="1" spans="1:19">
      <c r="A20" s="14"/>
      <c r="B20" s="15"/>
      <c r="C20" s="16" t="s">
        <v>46</v>
      </c>
      <c r="D20" s="17" t="s">
        <v>28</v>
      </c>
      <c r="E20" s="17">
        <v>3752.91</v>
      </c>
      <c r="F20" s="17"/>
      <c r="G20" s="17"/>
      <c r="H20" s="21" t="s">
        <v>47</v>
      </c>
      <c r="I20" s="16"/>
      <c r="J20" s="41">
        <v>1133</v>
      </c>
      <c r="K20" s="41">
        <v>2440</v>
      </c>
      <c r="L20" s="41">
        <v>7403</v>
      </c>
      <c r="M20" s="41"/>
      <c r="N20" s="41"/>
      <c r="O20" s="65"/>
      <c r="P20" s="54"/>
      <c r="Q20" s="54"/>
      <c r="R20" s="45"/>
      <c r="S20" s="45"/>
    </row>
    <row r="21" ht="41" customHeight="1" spans="1:15">
      <c r="A21" s="14"/>
      <c r="B21" s="15"/>
      <c r="C21" s="16" t="s">
        <v>48</v>
      </c>
      <c r="D21" s="17" t="s">
        <v>31</v>
      </c>
      <c r="E21" s="17">
        <v>542.74419</v>
      </c>
      <c r="F21" s="20"/>
      <c r="G21" s="17"/>
      <c r="H21" s="21" t="s">
        <v>49</v>
      </c>
      <c r="I21" s="17"/>
      <c r="J21" s="41">
        <v>152</v>
      </c>
      <c r="K21" s="41">
        <v>365</v>
      </c>
      <c r="L21" s="41">
        <v>1000</v>
      </c>
      <c r="M21" s="41"/>
      <c r="N21" s="41"/>
      <c r="O21" s="41"/>
    </row>
    <row r="22" ht="129" customHeight="1" spans="1:15">
      <c r="A22" s="14"/>
      <c r="B22" s="15"/>
      <c r="C22" s="16" t="s">
        <v>50</v>
      </c>
      <c r="D22" s="17" t="s">
        <v>28</v>
      </c>
      <c r="E22" s="17">
        <v>0</v>
      </c>
      <c r="F22" s="17"/>
      <c r="G22" s="17"/>
      <c r="H22" s="21" t="s">
        <v>47</v>
      </c>
      <c r="I22" s="17"/>
      <c r="J22" s="41"/>
      <c r="K22" s="41"/>
      <c r="L22" s="41">
        <v>5069</v>
      </c>
      <c r="M22" s="41"/>
      <c r="N22" s="41"/>
      <c r="O22" s="41"/>
    </row>
    <row r="23" ht="85.5" customHeight="1" spans="1:15">
      <c r="A23" s="14"/>
      <c r="B23" s="15"/>
      <c r="C23" s="16" t="s">
        <v>51</v>
      </c>
      <c r="D23" s="17" t="s">
        <v>31</v>
      </c>
      <c r="E23" s="17">
        <v>0</v>
      </c>
      <c r="F23" s="17"/>
      <c r="G23" s="17"/>
      <c r="H23" s="21" t="s">
        <v>52</v>
      </c>
      <c r="I23" s="17"/>
      <c r="J23" s="41"/>
      <c r="K23" s="41"/>
      <c r="L23" s="41">
        <v>1035</v>
      </c>
      <c r="M23" s="41"/>
      <c r="N23" s="41"/>
      <c r="O23" s="41"/>
    </row>
    <row r="24" ht="129" customHeight="1" spans="1:15">
      <c r="A24" s="14"/>
      <c r="B24" s="15"/>
      <c r="C24" s="16" t="s">
        <v>53</v>
      </c>
      <c r="D24" s="17" t="s">
        <v>28</v>
      </c>
      <c r="E24" s="17">
        <v>0</v>
      </c>
      <c r="F24" s="17"/>
      <c r="G24" s="17"/>
      <c r="H24" s="21" t="s">
        <v>47</v>
      </c>
      <c r="I24" s="17"/>
      <c r="J24" s="41"/>
      <c r="K24" s="41"/>
      <c r="L24" s="41"/>
      <c r="M24" s="41">
        <v>61.4</v>
      </c>
      <c r="N24" s="41">
        <v>29</v>
      </c>
      <c r="O24" s="41">
        <v>20</v>
      </c>
    </row>
    <row r="25" ht="57" customHeight="1" spans="1:15">
      <c r="A25" s="14"/>
      <c r="B25" s="15"/>
      <c r="C25" s="16" t="s">
        <v>54</v>
      </c>
      <c r="D25" s="17" t="s">
        <v>31</v>
      </c>
      <c r="E25" s="17">
        <v>0</v>
      </c>
      <c r="F25" s="20"/>
      <c r="G25" s="17"/>
      <c r="H25" s="21" t="s">
        <v>32</v>
      </c>
      <c r="I25" s="17"/>
      <c r="J25" s="41"/>
      <c r="K25" s="41"/>
      <c r="L25" s="41"/>
      <c r="M25" s="41">
        <v>13</v>
      </c>
      <c r="N25" s="41">
        <v>8</v>
      </c>
      <c r="O25" s="41">
        <v>6</v>
      </c>
    </row>
    <row r="26" ht="126" customHeight="1" spans="1:15">
      <c r="A26" s="14"/>
      <c r="B26" s="15"/>
      <c r="C26" s="16" t="s">
        <v>55</v>
      </c>
      <c r="D26" s="17" t="s">
        <v>28</v>
      </c>
      <c r="E26" s="17">
        <v>138.96</v>
      </c>
      <c r="F26" s="17"/>
      <c r="G26" s="17"/>
      <c r="H26" s="21" t="s">
        <v>47</v>
      </c>
      <c r="I26" s="17"/>
      <c r="J26" s="41">
        <v>98</v>
      </c>
      <c r="K26" s="41">
        <v>267</v>
      </c>
      <c r="L26" s="41">
        <v>949</v>
      </c>
      <c r="M26" s="41"/>
      <c r="N26" s="41"/>
      <c r="O26" s="41"/>
    </row>
    <row r="27" ht="69" customHeight="1" spans="1:15">
      <c r="A27" s="14"/>
      <c r="B27" s="15"/>
      <c r="C27" s="16" t="s">
        <v>56</v>
      </c>
      <c r="D27" s="17" t="s">
        <v>31</v>
      </c>
      <c r="E27" s="17">
        <v>31.01194</v>
      </c>
      <c r="F27" s="20"/>
      <c r="G27" s="17"/>
      <c r="H27" s="21" t="s">
        <v>32</v>
      </c>
      <c r="I27" s="17"/>
      <c r="J27" s="41">
        <v>9</v>
      </c>
      <c r="K27" s="41">
        <v>27</v>
      </c>
      <c r="L27" s="41">
        <v>82</v>
      </c>
      <c r="M27" s="41"/>
      <c r="N27" s="41"/>
      <c r="O27" s="41"/>
    </row>
    <row r="28" ht="128" customHeight="1" spans="1:15">
      <c r="A28" s="14"/>
      <c r="B28" s="15"/>
      <c r="C28" s="16" t="s">
        <v>57</v>
      </c>
      <c r="D28" s="17" t="s">
        <v>28</v>
      </c>
      <c r="E28" s="17">
        <v>1617.62</v>
      </c>
      <c r="F28" s="17"/>
      <c r="G28" s="17"/>
      <c r="H28" s="21" t="s">
        <v>47</v>
      </c>
      <c r="I28" s="16"/>
      <c r="J28" s="41">
        <v>725</v>
      </c>
      <c r="K28" s="41">
        <f>1039+43</f>
        <v>1082</v>
      </c>
      <c r="L28" s="41">
        <f>4049+94</f>
        <v>4143</v>
      </c>
      <c r="M28" s="41">
        <v>43</v>
      </c>
      <c r="N28" s="41"/>
      <c r="O28" s="41"/>
    </row>
    <row r="29" ht="129" customHeight="1" spans="1:15">
      <c r="A29" s="14"/>
      <c r="B29" s="15"/>
      <c r="C29" s="16" t="s">
        <v>58</v>
      </c>
      <c r="D29" s="17" t="s">
        <v>28</v>
      </c>
      <c r="E29" s="17">
        <v>200.9</v>
      </c>
      <c r="F29" s="17"/>
      <c r="G29" s="17"/>
      <c r="H29" s="21" t="s">
        <v>47</v>
      </c>
      <c r="I29" s="17"/>
      <c r="J29" s="41">
        <v>131</v>
      </c>
      <c r="K29" s="41">
        <f>39+95</f>
        <v>134</v>
      </c>
      <c r="L29" s="41">
        <v>66</v>
      </c>
      <c r="M29" s="41">
        <v>41</v>
      </c>
      <c r="N29" s="41">
        <v>42</v>
      </c>
      <c r="O29" s="41">
        <v>28</v>
      </c>
    </row>
    <row r="30" ht="54" customHeight="1" spans="1:15">
      <c r="A30" s="14"/>
      <c r="B30" s="15"/>
      <c r="C30" s="22" t="s">
        <v>59</v>
      </c>
      <c r="D30" s="17" t="s">
        <v>31</v>
      </c>
      <c r="E30" s="17">
        <v>112.8302</v>
      </c>
      <c r="F30" s="17"/>
      <c r="G30" s="17"/>
      <c r="H30" s="21" t="s">
        <v>60</v>
      </c>
      <c r="I30" s="17"/>
      <c r="J30" s="41">
        <v>30</v>
      </c>
      <c r="K30" s="66">
        <f>613/42*7</f>
        <v>102.166666666667</v>
      </c>
      <c r="L30" s="66">
        <f>613/42*33</f>
        <v>481.642857142857</v>
      </c>
      <c r="M30" s="41"/>
      <c r="N30" s="41"/>
      <c r="O30" s="41"/>
    </row>
    <row r="31" ht="87" customHeight="1" spans="1:15">
      <c r="A31" s="14"/>
      <c r="B31" s="15"/>
      <c r="C31" s="23" t="s">
        <v>61</v>
      </c>
      <c r="D31" s="17" t="s">
        <v>31</v>
      </c>
      <c r="E31" s="17">
        <v>133.6677</v>
      </c>
      <c r="F31" s="17"/>
      <c r="G31" s="17"/>
      <c r="H31" s="21" t="s">
        <v>60</v>
      </c>
      <c r="I31" s="17"/>
      <c r="J31" s="66">
        <f>435/36*4</f>
        <v>48.3333333333333</v>
      </c>
      <c r="K31" s="66">
        <f>435/36*15</f>
        <v>181.25</v>
      </c>
      <c r="L31" s="66">
        <f>435/36*17</f>
        <v>205.416666666667</v>
      </c>
      <c r="M31" s="41">
        <v>12</v>
      </c>
      <c r="N31" s="41">
        <v>4</v>
      </c>
      <c r="O31" s="41">
        <v>3</v>
      </c>
    </row>
    <row r="32" ht="52.5" customHeight="1" spans="1:15">
      <c r="A32" s="14"/>
      <c r="B32" s="15"/>
      <c r="C32" s="16" t="s">
        <v>62</v>
      </c>
      <c r="D32" s="17" t="s">
        <v>28</v>
      </c>
      <c r="E32" s="38">
        <v>971.1</v>
      </c>
      <c r="F32" s="17"/>
      <c r="G32" s="17"/>
      <c r="H32" s="21" t="s">
        <v>63</v>
      </c>
      <c r="I32" s="17"/>
      <c r="J32" s="41">
        <v>1151</v>
      </c>
      <c r="K32" s="41">
        <v>2294</v>
      </c>
      <c r="L32" s="41">
        <v>6305</v>
      </c>
      <c r="M32" s="41">
        <v>86</v>
      </c>
      <c r="N32" s="41">
        <v>2400</v>
      </c>
      <c r="O32" s="41">
        <v>2150</v>
      </c>
    </row>
    <row r="33" ht="52.5" customHeight="1" spans="1:15">
      <c r="A33" s="24"/>
      <c r="B33" s="25"/>
      <c r="C33" s="16" t="s">
        <v>64</v>
      </c>
      <c r="D33" s="17" t="s">
        <v>28</v>
      </c>
      <c r="E33" s="38">
        <v>2265.9</v>
      </c>
      <c r="F33" s="17"/>
      <c r="G33" s="17"/>
      <c r="H33" s="21" t="s">
        <v>63</v>
      </c>
      <c r="I33" s="17"/>
      <c r="J33" s="41"/>
      <c r="K33" s="41"/>
      <c r="L33" s="41"/>
      <c r="M33" s="41"/>
      <c r="N33" s="41"/>
      <c r="O33" s="41"/>
    </row>
    <row r="34" ht="29" customHeight="1" spans="1:8">
      <c r="A34" s="26" t="s">
        <v>65</v>
      </c>
      <c r="B34" s="26"/>
      <c r="C34" s="26"/>
      <c r="D34" s="26"/>
      <c r="E34" s="26"/>
      <c r="F34" s="26"/>
      <c r="G34" s="27"/>
      <c r="H34" s="28"/>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view="pageBreakPreview" zoomScaleNormal="80" workbookViewId="0">
      <pane ySplit="3" topLeftCell="A32" activePane="bottomLeft" state="frozen"/>
      <selection/>
      <selection pane="bottomLeft" activeCell="F33" sqref="F33"/>
    </sheetView>
  </sheetViews>
  <sheetFormatPr defaultColWidth="9" defaultRowHeight="14.25"/>
  <cols>
    <col min="1" max="1" width="5" style="1" customWidth="1"/>
    <col min="2" max="2" width="10" style="1" customWidth="1"/>
    <col min="3" max="3" width="9.75" style="2" customWidth="1"/>
    <col min="4" max="4" width="5.15833333333333" style="1" customWidth="1"/>
    <col min="5" max="5" width="9.25" style="1" customWidth="1"/>
    <col min="6" max="6" width="10.125" style="1" customWidth="1"/>
    <col min="7" max="7" width="10.9083333333333" style="1" customWidth="1"/>
    <col min="8" max="8" width="69.875" style="3" customWidth="1"/>
    <col min="9" max="9" width="7.03333333333333" style="1" customWidth="1"/>
    <col min="10" max="10" width="9.09166666666667" style="4" customWidth="1"/>
    <col min="11" max="16377" width="9" style="1"/>
    <col min="16378" max="16384" width="9" style="56"/>
  </cols>
  <sheetData>
    <row r="1" spans="1:1">
      <c r="A1" s="1" t="s">
        <v>86</v>
      </c>
    </row>
    <row r="2" ht="24" customHeight="1" spans="1:10">
      <c r="A2" s="5" t="s">
        <v>87</v>
      </c>
      <c r="B2" s="5"/>
      <c r="C2" s="6"/>
      <c r="D2" s="5"/>
      <c r="E2" s="5"/>
      <c r="F2" s="5"/>
      <c r="G2" s="5"/>
      <c r="H2" s="7"/>
      <c r="I2" s="5"/>
      <c r="J2" s="1"/>
    </row>
    <row r="3" ht="26.15" customHeight="1" spans="1:12">
      <c r="A3" s="8" t="s">
        <v>2</v>
      </c>
      <c r="B3" s="8" t="s">
        <v>3</v>
      </c>
      <c r="C3" s="8" t="s">
        <v>4</v>
      </c>
      <c r="D3" s="8" t="s">
        <v>5</v>
      </c>
      <c r="E3" s="8" t="s">
        <v>6</v>
      </c>
      <c r="F3" s="8" t="s">
        <v>7</v>
      </c>
      <c r="G3" s="8" t="s">
        <v>8</v>
      </c>
      <c r="H3" s="8" t="s">
        <v>9</v>
      </c>
      <c r="I3" s="8" t="s">
        <v>10</v>
      </c>
      <c r="J3" s="44"/>
      <c r="K3" s="45"/>
      <c r="L3" s="45"/>
    </row>
    <row r="4" ht="24" customHeight="1" spans="1:12">
      <c r="A4" s="9" t="s">
        <v>88</v>
      </c>
      <c r="B4" s="10" t="s">
        <v>89</v>
      </c>
      <c r="C4" s="11" t="s">
        <v>19</v>
      </c>
      <c r="D4" s="11" t="s">
        <v>20</v>
      </c>
      <c r="E4" s="11">
        <v>0</v>
      </c>
      <c r="F4" s="12"/>
      <c r="G4" s="11"/>
      <c r="H4" s="13" t="s">
        <v>21</v>
      </c>
      <c r="I4" s="10"/>
      <c r="J4" s="47"/>
      <c r="K4" s="45"/>
      <c r="L4" s="45"/>
    </row>
    <row r="5" ht="24" customHeight="1" spans="1:12">
      <c r="A5" s="14"/>
      <c r="B5" s="15"/>
      <c r="C5" s="16" t="s">
        <v>22</v>
      </c>
      <c r="D5" s="11" t="s">
        <v>20</v>
      </c>
      <c r="E5" s="57">
        <v>0</v>
      </c>
      <c r="F5" s="12"/>
      <c r="G5" s="17"/>
      <c r="H5" s="18"/>
      <c r="I5" s="9"/>
      <c r="J5" s="49"/>
      <c r="K5" s="45"/>
      <c r="L5" s="45"/>
    </row>
    <row r="6" ht="24" customHeight="1" spans="1:12">
      <c r="A6" s="14"/>
      <c r="B6" s="15"/>
      <c r="C6" s="16" t="s">
        <v>23</v>
      </c>
      <c r="D6" s="11" t="s">
        <v>20</v>
      </c>
      <c r="E6" s="57">
        <v>0</v>
      </c>
      <c r="F6" s="12"/>
      <c r="G6" s="17"/>
      <c r="H6" s="18"/>
      <c r="I6" s="14"/>
      <c r="J6" s="49"/>
      <c r="K6" s="45"/>
      <c r="L6" s="45"/>
    </row>
    <row r="7" ht="24" customHeight="1" spans="1:12">
      <c r="A7" s="14"/>
      <c r="B7" s="15"/>
      <c r="C7" s="16" t="s">
        <v>24</v>
      </c>
      <c r="D7" s="11" t="s">
        <v>20</v>
      </c>
      <c r="E7" s="57">
        <v>0</v>
      </c>
      <c r="F7" s="12"/>
      <c r="G7" s="17"/>
      <c r="H7" s="18"/>
      <c r="I7" s="14"/>
      <c r="J7" s="49"/>
      <c r="K7" s="45"/>
      <c r="L7" s="45"/>
    </row>
    <row r="8" ht="24" customHeight="1" spans="1:12">
      <c r="A8" s="14"/>
      <c r="B8" s="15"/>
      <c r="C8" s="16" t="s">
        <v>25</v>
      </c>
      <c r="D8" s="11" t="s">
        <v>20</v>
      </c>
      <c r="E8" s="57">
        <v>54</v>
      </c>
      <c r="F8" s="12"/>
      <c r="G8" s="17"/>
      <c r="H8" s="18"/>
      <c r="I8" s="14"/>
      <c r="J8" s="49"/>
      <c r="K8" s="45"/>
      <c r="L8" s="45"/>
    </row>
    <row r="9" ht="24" customHeight="1" spans="1:12">
      <c r="A9" s="14"/>
      <c r="B9" s="15"/>
      <c r="C9" s="16" t="s">
        <v>26</v>
      </c>
      <c r="D9" s="11" t="s">
        <v>20</v>
      </c>
      <c r="E9" s="57">
        <v>48</v>
      </c>
      <c r="F9" s="12"/>
      <c r="G9" s="17"/>
      <c r="H9" s="19"/>
      <c r="I9" s="24"/>
      <c r="J9" s="49"/>
      <c r="K9" s="45"/>
      <c r="L9" s="45"/>
    </row>
    <row r="10" ht="118" customHeight="1" spans="1:12">
      <c r="A10" s="14"/>
      <c r="B10" s="15"/>
      <c r="C10" s="16" t="s">
        <v>27</v>
      </c>
      <c r="D10" s="17" t="s">
        <v>28</v>
      </c>
      <c r="E10" s="17">
        <v>0</v>
      </c>
      <c r="F10" s="20"/>
      <c r="G10" s="17"/>
      <c r="H10" s="21" t="s">
        <v>29</v>
      </c>
      <c r="I10" s="24"/>
      <c r="J10" s="49"/>
      <c r="K10" s="45"/>
      <c r="L10" s="45"/>
    </row>
    <row r="11" ht="58" customHeight="1" spans="1:12">
      <c r="A11" s="14"/>
      <c r="B11" s="15"/>
      <c r="C11" s="16" t="s">
        <v>30</v>
      </c>
      <c r="D11" s="17" t="s">
        <v>31</v>
      </c>
      <c r="E11" s="17">
        <v>0</v>
      </c>
      <c r="F11" s="20"/>
      <c r="G11" s="17"/>
      <c r="H11" s="21" t="s">
        <v>32</v>
      </c>
      <c r="I11" s="24"/>
      <c r="J11" s="49"/>
      <c r="K11" s="45"/>
      <c r="L11" s="51"/>
    </row>
    <row r="12" ht="131" customHeight="1" spans="1:12">
      <c r="A12" s="14"/>
      <c r="B12" s="15"/>
      <c r="C12" s="16" t="s">
        <v>33</v>
      </c>
      <c r="D12" s="17" t="s">
        <v>28</v>
      </c>
      <c r="E12" s="17">
        <v>1130.4</v>
      </c>
      <c r="F12" s="20"/>
      <c r="G12" s="17"/>
      <c r="H12" s="21" t="s">
        <v>34</v>
      </c>
      <c r="I12" s="24"/>
      <c r="J12" s="49"/>
      <c r="K12" s="45"/>
      <c r="L12" s="52"/>
    </row>
    <row r="13" ht="126" customHeight="1" spans="1:12">
      <c r="A13" s="14"/>
      <c r="B13" s="15"/>
      <c r="C13" s="16" t="s">
        <v>35</v>
      </c>
      <c r="D13" s="17" t="s">
        <v>28</v>
      </c>
      <c r="E13" s="17">
        <v>2046.3</v>
      </c>
      <c r="F13" s="20"/>
      <c r="G13" s="17"/>
      <c r="H13" s="21" t="s">
        <v>36</v>
      </c>
      <c r="I13" s="24"/>
      <c r="J13" s="49"/>
      <c r="K13" s="45"/>
      <c r="L13" s="52"/>
    </row>
    <row r="14" ht="131" customHeight="1" spans="1:12">
      <c r="A14" s="14"/>
      <c r="B14" s="15"/>
      <c r="C14" s="16" t="s">
        <v>37</v>
      </c>
      <c r="D14" s="17" t="s">
        <v>28</v>
      </c>
      <c r="E14" s="17">
        <v>419.5</v>
      </c>
      <c r="F14" s="17"/>
      <c r="G14" s="17"/>
      <c r="H14" s="21" t="s">
        <v>38</v>
      </c>
      <c r="I14" s="17"/>
      <c r="J14" s="53"/>
      <c r="K14" s="45"/>
      <c r="L14" s="52"/>
    </row>
    <row r="15" ht="66" customHeight="1" spans="1:12">
      <c r="A15" s="14"/>
      <c r="B15" s="15"/>
      <c r="C15" s="16" t="s">
        <v>39</v>
      </c>
      <c r="D15" s="17" t="s">
        <v>31</v>
      </c>
      <c r="E15" s="17">
        <v>34.939</v>
      </c>
      <c r="F15" s="20"/>
      <c r="G15" s="17"/>
      <c r="H15" s="21" t="s">
        <v>32</v>
      </c>
      <c r="I15" s="17"/>
      <c r="J15" s="53"/>
      <c r="K15" s="45"/>
      <c r="L15" s="51"/>
    </row>
    <row r="16" ht="129" customHeight="1" spans="1:12">
      <c r="A16" s="14"/>
      <c r="B16" s="15"/>
      <c r="C16" s="16" t="s">
        <v>40</v>
      </c>
      <c r="D16" s="17" t="s">
        <v>28</v>
      </c>
      <c r="E16" s="17">
        <v>0</v>
      </c>
      <c r="F16" s="20"/>
      <c r="G16" s="17"/>
      <c r="H16" s="21" t="s">
        <v>41</v>
      </c>
      <c r="I16" s="17"/>
      <c r="J16" s="54"/>
      <c r="K16" s="45"/>
      <c r="L16" s="45"/>
    </row>
    <row r="17" ht="62" customHeight="1" spans="1:12">
      <c r="A17" s="14"/>
      <c r="B17" s="15"/>
      <c r="C17" s="16" t="s">
        <v>42</v>
      </c>
      <c r="D17" s="17" t="s">
        <v>31</v>
      </c>
      <c r="E17" s="17">
        <v>0</v>
      </c>
      <c r="F17" s="20"/>
      <c r="G17" s="17"/>
      <c r="H17" s="21" t="s">
        <v>32</v>
      </c>
      <c r="I17" s="17"/>
      <c r="J17" s="54"/>
      <c r="K17" s="45"/>
      <c r="L17" s="45"/>
    </row>
    <row r="18" ht="129" customHeight="1" spans="1:12">
      <c r="A18" s="14"/>
      <c r="B18" s="15"/>
      <c r="C18" s="16" t="s">
        <v>43</v>
      </c>
      <c r="D18" s="17" t="s">
        <v>28</v>
      </c>
      <c r="E18" s="17">
        <v>0</v>
      </c>
      <c r="F18" s="20"/>
      <c r="G18" s="17"/>
      <c r="H18" s="21" t="s">
        <v>41</v>
      </c>
      <c r="I18" s="17"/>
      <c r="J18" s="54"/>
      <c r="K18" s="45"/>
      <c r="L18" s="45"/>
    </row>
    <row r="19" ht="63" customHeight="1" spans="1:12">
      <c r="A19" s="14"/>
      <c r="B19" s="15"/>
      <c r="C19" s="16" t="s">
        <v>44</v>
      </c>
      <c r="D19" s="17" t="s">
        <v>31</v>
      </c>
      <c r="E19" s="17">
        <v>0</v>
      </c>
      <c r="F19" s="20"/>
      <c r="G19" s="17"/>
      <c r="H19" s="21" t="s">
        <v>45</v>
      </c>
      <c r="I19" s="17"/>
      <c r="J19" s="54"/>
      <c r="K19" s="45"/>
      <c r="L19" s="45"/>
    </row>
    <row r="20" ht="135" customHeight="1" spans="1:12">
      <c r="A20" s="14"/>
      <c r="B20" s="15"/>
      <c r="C20" s="16" t="s">
        <v>46</v>
      </c>
      <c r="D20" s="17" t="s">
        <v>28</v>
      </c>
      <c r="E20" s="17">
        <v>4330.54</v>
      </c>
      <c r="F20" s="17"/>
      <c r="G20" s="17"/>
      <c r="H20" s="21" t="s">
        <v>47</v>
      </c>
      <c r="I20" s="16"/>
      <c r="J20" s="54"/>
      <c r="K20" s="45"/>
      <c r="L20" s="45"/>
    </row>
    <row r="21" ht="41" customHeight="1" spans="1:9">
      <c r="A21" s="14"/>
      <c r="B21" s="15"/>
      <c r="C21" s="16" t="s">
        <v>48</v>
      </c>
      <c r="D21" s="17" t="s">
        <v>31</v>
      </c>
      <c r="E21" s="17">
        <v>587.42951</v>
      </c>
      <c r="F21" s="20"/>
      <c r="G21" s="17"/>
      <c r="H21" s="21" t="s">
        <v>49</v>
      </c>
      <c r="I21" s="17"/>
    </row>
    <row r="22" ht="127" customHeight="1" spans="1:9">
      <c r="A22" s="14"/>
      <c r="B22" s="15"/>
      <c r="C22" s="16" t="s">
        <v>50</v>
      </c>
      <c r="D22" s="17" t="s">
        <v>28</v>
      </c>
      <c r="E22" s="17">
        <v>0</v>
      </c>
      <c r="F22" s="17"/>
      <c r="G22" s="17"/>
      <c r="H22" s="21" t="s">
        <v>47</v>
      </c>
      <c r="I22" s="17"/>
    </row>
    <row r="23" ht="85.5" customHeight="1" spans="1:9">
      <c r="A23" s="14"/>
      <c r="B23" s="15"/>
      <c r="C23" s="16" t="s">
        <v>51</v>
      </c>
      <c r="D23" s="17" t="s">
        <v>31</v>
      </c>
      <c r="E23" s="17">
        <v>0</v>
      </c>
      <c r="F23" s="17"/>
      <c r="G23" s="17"/>
      <c r="H23" s="21" t="s">
        <v>52</v>
      </c>
      <c r="I23" s="17"/>
    </row>
    <row r="24" ht="129" customHeight="1" spans="1:9">
      <c r="A24" s="14"/>
      <c r="B24" s="15"/>
      <c r="C24" s="16" t="s">
        <v>53</v>
      </c>
      <c r="D24" s="17" t="s">
        <v>28</v>
      </c>
      <c r="E24" s="17">
        <v>0</v>
      </c>
      <c r="F24" s="17"/>
      <c r="G24" s="17"/>
      <c r="H24" s="21" t="s">
        <v>47</v>
      </c>
      <c r="I24" s="17"/>
    </row>
    <row r="25" ht="57" customHeight="1" spans="1:9">
      <c r="A25" s="14"/>
      <c r="B25" s="15"/>
      <c r="C25" s="16" t="s">
        <v>54</v>
      </c>
      <c r="D25" s="17" t="s">
        <v>31</v>
      </c>
      <c r="E25" s="17">
        <v>0</v>
      </c>
      <c r="F25" s="20"/>
      <c r="G25" s="17"/>
      <c r="H25" s="21" t="s">
        <v>32</v>
      </c>
      <c r="I25" s="17"/>
    </row>
    <row r="26" ht="124" customHeight="1" spans="1:9">
      <c r="A26" s="14"/>
      <c r="B26" s="15"/>
      <c r="C26" s="16" t="s">
        <v>55</v>
      </c>
      <c r="D26" s="17" t="s">
        <v>28</v>
      </c>
      <c r="E26" s="17">
        <v>331</v>
      </c>
      <c r="F26" s="17"/>
      <c r="G26" s="17"/>
      <c r="H26" s="21" t="s">
        <v>47</v>
      </c>
      <c r="I26" s="17"/>
    </row>
    <row r="27" ht="69" customHeight="1" spans="1:9">
      <c r="A27" s="14"/>
      <c r="B27" s="15"/>
      <c r="C27" s="16" t="s">
        <v>56</v>
      </c>
      <c r="D27" s="17" t="s">
        <v>31</v>
      </c>
      <c r="E27" s="17">
        <v>30.817</v>
      </c>
      <c r="F27" s="20"/>
      <c r="G27" s="17"/>
      <c r="H27" s="21" t="s">
        <v>32</v>
      </c>
      <c r="I27" s="17"/>
    </row>
    <row r="28" ht="128" customHeight="1" spans="1:9">
      <c r="A28" s="14"/>
      <c r="B28" s="15"/>
      <c r="C28" s="16" t="s">
        <v>57</v>
      </c>
      <c r="D28" s="17" t="s">
        <v>28</v>
      </c>
      <c r="E28" s="17">
        <v>1929.54</v>
      </c>
      <c r="F28" s="17"/>
      <c r="G28" s="17"/>
      <c r="H28" s="21" t="s">
        <v>47</v>
      </c>
      <c r="I28" s="16"/>
    </row>
    <row r="29" ht="134" customHeight="1" spans="1:9">
      <c r="A29" s="14"/>
      <c r="B29" s="15"/>
      <c r="C29" s="16" t="s">
        <v>58</v>
      </c>
      <c r="D29" s="17" t="s">
        <v>28</v>
      </c>
      <c r="E29" s="17">
        <v>281.1</v>
      </c>
      <c r="F29" s="17"/>
      <c r="G29" s="17"/>
      <c r="H29" s="21" t="s">
        <v>47</v>
      </c>
      <c r="I29" s="17"/>
    </row>
    <row r="30" ht="54" customHeight="1" spans="1:9">
      <c r="A30" s="14"/>
      <c r="B30" s="15"/>
      <c r="C30" s="22" t="s">
        <v>59</v>
      </c>
      <c r="D30" s="17" t="s">
        <v>31</v>
      </c>
      <c r="E30" s="17">
        <v>180.87552</v>
      </c>
      <c r="F30" s="17"/>
      <c r="G30" s="17"/>
      <c r="H30" s="21" t="s">
        <v>60</v>
      </c>
      <c r="I30" s="17"/>
    </row>
    <row r="31" ht="87" customHeight="1" spans="1:9">
      <c r="A31" s="14"/>
      <c r="B31" s="15"/>
      <c r="C31" s="23" t="s">
        <v>61</v>
      </c>
      <c r="D31" s="17" t="s">
        <v>31</v>
      </c>
      <c r="E31" s="17">
        <v>101.74248</v>
      </c>
      <c r="F31" s="17"/>
      <c r="G31" s="17"/>
      <c r="H31" s="21" t="s">
        <v>60</v>
      </c>
      <c r="I31" s="17"/>
    </row>
    <row r="32" ht="52.5" customHeight="1" spans="1:9">
      <c r="A32" s="14"/>
      <c r="B32" s="15"/>
      <c r="C32" s="16" t="s">
        <v>62</v>
      </c>
      <c r="D32" s="17" t="s">
        <v>28</v>
      </c>
      <c r="E32" s="38">
        <v>1309.5</v>
      </c>
      <c r="F32" s="17"/>
      <c r="G32" s="17"/>
      <c r="H32" s="21" t="s">
        <v>63</v>
      </c>
      <c r="I32" s="17"/>
    </row>
    <row r="33" ht="52.5" customHeight="1" spans="1:9">
      <c r="A33" s="24"/>
      <c r="B33" s="25"/>
      <c r="C33" s="16" t="s">
        <v>64</v>
      </c>
      <c r="D33" s="17" t="s">
        <v>28</v>
      </c>
      <c r="E33" s="38">
        <v>3055.5</v>
      </c>
      <c r="F33" s="17"/>
      <c r="G33" s="17"/>
      <c r="H33" s="21" t="s">
        <v>63</v>
      </c>
      <c r="I33" s="17"/>
    </row>
    <row r="34" s="1" customFormat="1" ht="29" customHeight="1" spans="1:17">
      <c r="A34" s="26" t="s">
        <v>65</v>
      </c>
      <c r="B34" s="26"/>
      <c r="C34" s="26"/>
      <c r="D34" s="26"/>
      <c r="E34" s="26"/>
      <c r="F34" s="26"/>
      <c r="G34" s="27"/>
      <c r="H34" s="28"/>
      <c r="I34" s="1"/>
      <c r="J34" s="4"/>
      <c r="K34" s="4"/>
      <c r="L34" s="4"/>
      <c r="M34" s="4"/>
      <c r="N34" s="4"/>
      <c r="O34" s="4"/>
      <c r="P34" s="4"/>
      <c r="Q34" s="4"/>
    </row>
  </sheetData>
  <mergeCells count="6">
    <mergeCell ref="A2:I2"/>
    <mergeCell ref="A34:F34"/>
    <mergeCell ref="A4:A33"/>
    <mergeCell ref="B4:B33"/>
    <mergeCell ref="H4:H9"/>
    <mergeCell ref="I5: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view="pageBreakPreview" zoomScale="90" zoomScaleNormal="80" workbookViewId="0">
      <pane ySplit="3" topLeftCell="A31" activePane="bottomLeft" state="frozen"/>
      <selection/>
      <selection pane="bottomLeft" activeCell="G39" sqref="G39:G40"/>
    </sheetView>
  </sheetViews>
  <sheetFormatPr defaultColWidth="9" defaultRowHeight="14.25"/>
  <cols>
    <col min="1" max="1" width="5" style="1" customWidth="1"/>
    <col min="2" max="2" width="8.46666666666667" style="1" customWidth="1"/>
    <col min="3" max="3" width="15.275" style="2" customWidth="1"/>
    <col min="4" max="4" width="5.15833333333333" style="1" customWidth="1"/>
    <col min="5" max="5" width="9.25833333333333" style="1" customWidth="1"/>
    <col min="6" max="6" width="10.125" style="1" customWidth="1"/>
    <col min="7" max="7" width="10.9083333333333" style="1" customWidth="1"/>
    <col min="8" max="8" width="73.0916666666667" style="3" customWidth="1"/>
    <col min="9" max="9" width="5.275" style="1" customWidth="1"/>
    <col min="10" max="10" width="15.6583333333333" style="4" customWidth="1"/>
    <col min="11" max="11" width="16.3583333333333" style="4" customWidth="1"/>
    <col min="12" max="12" width="9.09166666666667" style="4" customWidth="1"/>
    <col min="13" max="16384" width="9" style="1"/>
  </cols>
  <sheetData>
    <row r="1" spans="1:1">
      <c r="A1" s="1" t="s">
        <v>90</v>
      </c>
    </row>
    <row r="2" ht="24" customHeight="1" spans="1:12">
      <c r="A2" s="5" t="s">
        <v>91</v>
      </c>
      <c r="B2" s="5"/>
      <c r="C2" s="6"/>
      <c r="D2" s="5"/>
      <c r="E2" s="5"/>
      <c r="F2" s="5"/>
      <c r="G2" s="5"/>
      <c r="H2" s="7"/>
      <c r="I2" s="5"/>
      <c r="J2" s="1"/>
      <c r="K2" s="1"/>
      <c r="L2" s="1"/>
    </row>
    <row r="3" ht="26.15" customHeight="1" spans="1:14">
      <c r="A3" s="8" t="s">
        <v>2</v>
      </c>
      <c r="B3" s="8" t="s">
        <v>3</v>
      </c>
      <c r="C3" s="8" t="s">
        <v>4</v>
      </c>
      <c r="D3" s="8" t="s">
        <v>5</v>
      </c>
      <c r="E3" s="8" t="s">
        <v>6</v>
      </c>
      <c r="F3" s="8" t="s">
        <v>7</v>
      </c>
      <c r="G3" s="8" t="s">
        <v>8</v>
      </c>
      <c r="H3" s="8" t="s">
        <v>9</v>
      </c>
      <c r="I3" s="8" t="s">
        <v>10</v>
      </c>
      <c r="J3" s="29" t="s">
        <v>92</v>
      </c>
      <c r="K3" s="29" t="s">
        <v>93</v>
      </c>
      <c r="L3" s="44"/>
      <c r="M3" s="45"/>
      <c r="N3" s="45"/>
    </row>
    <row r="4" ht="24" customHeight="1" spans="1:14">
      <c r="A4" s="9" t="s">
        <v>94</v>
      </c>
      <c r="B4" s="10" t="s">
        <v>95</v>
      </c>
      <c r="C4" s="11" t="s">
        <v>19</v>
      </c>
      <c r="D4" s="11" t="s">
        <v>20</v>
      </c>
      <c r="E4" s="11"/>
      <c r="F4" s="12"/>
      <c r="G4" s="11"/>
      <c r="H4" s="13" t="s">
        <v>21</v>
      </c>
      <c r="I4" s="10"/>
      <c r="J4" s="37"/>
      <c r="K4" s="46"/>
      <c r="L4" s="47"/>
      <c r="M4" s="45"/>
      <c r="N4" s="45"/>
    </row>
    <row r="5" ht="24" customHeight="1" spans="1:14">
      <c r="A5" s="14"/>
      <c r="B5" s="15"/>
      <c r="C5" s="16" t="s">
        <v>22</v>
      </c>
      <c r="D5" s="11" t="s">
        <v>20</v>
      </c>
      <c r="E5" s="17">
        <v>12</v>
      </c>
      <c r="F5" s="12"/>
      <c r="G5" s="17"/>
      <c r="H5" s="18"/>
      <c r="I5" s="15"/>
      <c r="J5" s="33">
        <v>12</v>
      </c>
      <c r="K5" s="48"/>
      <c r="L5" s="49"/>
      <c r="M5" s="45"/>
      <c r="N5" s="45"/>
    </row>
    <row r="6" ht="24" customHeight="1" spans="1:14">
      <c r="A6" s="14"/>
      <c r="B6" s="15"/>
      <c r="C6" s="16" t="s">
        <v>23</v>
      </c>
      <c r="D6" s="11" t="s">
        <v>20</v>
      </c>
      <c r="E6" s="17">
        <v>121</v>
      </c>
      <c r="F6" s="12"/>
      <c r="G6" s="17"/>
      <c r="H6" s="18"/>
      <c r="I6" s="15"/>
      <c r="J6" s="17"/>
      <c r="K6" s="30">
        <v>121</v>
      </c>
      <c r="L6" s="49"/>
      <c r="M6" s="45"/>
      <c r="N6" s="45"/>
    </row>
    <row r="7" ht="24" customHeight="1" spans="1:14">
      <c r="A7" s="14"/>
      <c r="B7" s="15"/>
      <c r="C7" s="16" t="s">
        <v>24</v>
      </c>
      <c r="D7" s="11" t="s">
        <v>20</v>
      </c>
      <c r="E7" s="17">
        <v>0</v>
      </c>
      <c r="F7" s="12"/>
      <c r="G7" s="17"/>
      <c r="H7" s="18"/>
      <c r="I7" s="15"/>
      <c r="J7" s="17"/>
      <c r="K7" s="17"/>
      <c r="L7" s="49"/>
      <c r="M7" s="45"/>
      <c r="N7" s="45"/>
    </row>
    <row r="8" ht="24" customHeight="1" spans="1:14">
      <c r="A8" s="14"/>
      <c r="B8" s="15"/>
      <c r="C8" s="16" t="s">
        <v>25</v>
      </c>
      <c r="D8" s="11" t="s">
        <v>20</v>
      </c>
      <c r="E8" s="17">
        <v>51</v>
      </c>
      <c r="F8" s="12"/>
      <c r="G8" s="17"/>
      <c r="H8" s="18"/>
      <c r="I8" s="15"/>
      <c r="J8" s="33">
        <f>6*5</f>
        <v>30</v>
      </c>
      <c r="K8" s="33">
        <v>21</v>
      </c>
      <c r="L8" s="49"/>
      <c r="M8" s="45"/>
      <c r="N8" s="45"/>
    </row>
    <row r="9" ht="24" customHeight="1" spans="1:14">
      <c r="A9" s="14"/>
      <c r="B9" s="15"/>
      <c r="C9" s="16" t="s">
        <v>26</v>
      </c>
      <c r="D9" s="11" t="s">
        <v>20</v>
      </c>
      <c r="E9" s="17">
        <v>66</v>
      </c>
      <c r="F9" s="12"/>
      <c r="G9" s="17"/>
      <c r="H9" s="19"/>
      <c r="I9" s="25"/>
      <c r="J9" s="33">
        <f>6*4</f>
        <v>24</v>
      </c>
      <c r="K9" s="33">
        <v>42</v>
      </c>
      <c r="L9" s="49"/>
      <c r="M9" s="45"/>
      <c r="N9" s="45"/>
    </row>
    <row r="10" ht="113.25" customHeight="1" spans="1:14">
      <c r="A10" s="14"/>
      <c r="B10" s="15"/>
      <c r="C10" s="16" t="s">
        <v>27</v>
      </c>
      <c r="D10" s="17" t="s">
        <v>28</v>
      </c>
      <c r="E10" s="17">
        <v>0</v>
      </c>
      <c r="F10" s="20"/>
      <c r="G10" s="17"/>
      <c r="H10" s="21" t="s">
        <v>29</v>
      </c>
      <c r="I10" s="24"/>
      <c r="J10" s="50"/>
      <c r="K10" s="48"/>
      <c r="L10" s="49"/>
      <c r="M10" s="45"/>
      <c r="N10" s="45"/>
    </row>
    <row r="11" ht="58" customHeight="1" spans="1:14">
      <c r="A11" s="14"/>
      <c r="B11" s="15"/>
      <c r="C11" s="16" t="s">
        <v>30</v>
      </c>
      <c r="D11" s="17" t="s">
        <v>31</v>
      </c>
      <c r="E11" s="17">
        <v>0</v>
      </c>
      <c r="F11" s="20"/>
      <c r="G11" s="17"/>
      <c r="H11" s="21" t="s">
        <v>32</v>
      </c>
      <c r="I11" s="24"/>
      <c r="J11" s="50"/>
      <c r="K11" s="48"/>
      <c r="L11" s="49"/>
      <c r="M11" s="45"/>
      <c r="N11" s="51"/>
    </row>
    <row r="12" ht="120" customHeight="1" spans="1:14">
      <c r="A12" s="14"/>
      <c r="B12" s="15"/>
      <c r="C12" s="16" t="s">
        <v>33</v>
      </c>
      <c r="D12" s="17" t="s">
        <v>28</v>
      </c>
      <c r="E12" s="17">
        <v>0</v>
      </c>
      <c r="F12" s="20"/>
      <c r="G12" s="17"/>
      <c r="H12" s="21" t="s">
        <v>34</v>
      </c>
      <c r="I12" s="24"/>
      <c r="J12" s="50"/>
      <c r="K12" s="48"/>
      <c r="L12" s="49"/>
      <c r="M12" s="45"/>
      <c r="N12" s="52"/>
    </row>
    <row r="13" ht="117" customHeight="1" spans="1:14">
      <c r="A13" s="14"/>
      <c r="B13" s="15"/>
      <c r="C13" s="16" t="s">
        <v>35</v>
      </c>
      <c r="D13" s="17" t="s">
        <v>28</v>
      </c>
      <c r="E13" s="17">
        <v>0</v>
      </c>
      <c r="F13" s="20"/>
      <c r="G13" s="17"/>
      <c r="H13" s="21" t="s">
        <v>36</v>
      </c>
      <c r="I13" s="24"/>
      <c r="J13" s="50"/>
      <c r="K13" s="48"/>
      <c r="L13" s="49"/>
      <c r="M13" s="45"/>
      <c r="N13" s="52"/>
    </row>
    <row r="14" ht="131" customHeight="1" spans="1:14">
      <c r="A14" s="14"/>
      <c r="B14" s="15"/>
      <c r="C14" s="16" t="s">
        <v>37</v>
      </c>
      <c r="D14" s="17" t="s">
        <v>28</v>
      </c>
      <c r="E14" s="17">
        <v>1253.9</v>
      </c>
      <c r="F14" s="17"/>
      <c r="G14" s="17"/>
      <c r="H14" s="21" t="s">
        <v>38</v>
      </c>
      <c r="I14" s="17"/>
      <c r="J14" s="17">
        <f>15.4*10+19.5*8</f>
        <v>310</v>
      </c>
      <c r="K14" s="17">
        <v>943.9</v>
      </c>
      <c r="L14" s="53"/>
      <c r="M14" s="45"/>
      <c r="N14" s="52"/>
    </row>
    <row r="15" ht="66" customHeight="1" spans="1:14">
      <c r="A15" s="14"/>
      <c r="B15" s="15"/>
      <c r="C15" s="16" t="s">
        <v>39</v>
      </c>
      <c r="D15" s="17" t="s">
        <v>31</v>
      </c>
      <c r="E15" s="20">
        <v>90.0207</v>
      </c>
      <c r="F15" s="20"/>
      <c r="G15" s="17"/>
      <c r="H15" s="21" t="s">
        <v>32</v>
      </c>
      <c r="I15" s="17"/>
      <c r="J15" s="17">
        <f>((569.1+842.4)*10+(632.3+933.9)*8)/1000</f>
        <v>26.6446</v>
      </c>
      <c r="K15" s="35">
        <f>63376.1/1000</f>
        <v>63.3761</v>
      </c>
      <c r="L15" s="53"/>
      <c r="M15" s="45"/>
      <c r="N15" s="51"/>
    </row>
    <row r="16" ht="123" customHeight="1" spans="1:14">
      <c r="A16" s="14"/>
      <c r="B16" s="15"/>
      <c r="C16" s="16" t="s">
        <v>40</v>
      </c>
      <c r="D16" s="17" t="s">
        <v>28</v>
      </c>
      <c r="E16" s="17">
        <v>3075.3</v>
      </c>
      <c r="F16" s="20"/>
      <c r="G16" s="17"/>
      <c r="H16" s="21" t="s">
        <v>41</v>
      </c>
      <c r="I16" s="17"/>
      <c r="J16" s="17">
        <f>126.9*2</f>
        <v>253.8</v>
      </c>
      <c r="K16" s="17">
        <v>2821.5</v>
      </c>
      <c r="L16" s="54"/>
      <c r="M16" s="45"/>
      <c r="N16" s="45"/>
    </row>
    <row r="17" ht="62" customHeight="1" spans="1:14">
      <c r="A17" s="14"/>
      <c r="B17" s="15"/>
      <c r="C17" s="16" t="s">
        <v>42</v>
      </c>
      <c r="D17" s="17" t="s">
        <v>31</v>
      </c>
      <c r="E17" s="17">
        <v>357.226</v>
      </c>
      <c r="F17" s="20"/>
      <c r="G17" s="17"/>
      <c r="H17" s="21" t="s">
        <v>32</v>
      </c>
      <c r="I17" s="17"/>
      <c r="J17" s="17">
        <f>(3385.3+2241.4+1308.8+837.1)*2/1000</f>
        <v>15.5452</v>
      </c>
      <c r="K17" s="35">
        <f>341680.8/1000</f>
        <v>341.6808</v>
      </c>
      <c r="L17" s="54"/>
      <c r="M17" s="45"/>
      <c r="N17" s="45"/>
    </row>
    <row r="18" ht="125" customHeight="1" spans="1:14">
      <c r="A18" s="14"/>
      <c r="B18" s="15"/>
      <c r="C18" s="16" t="s">
        <v>43</v>
      </c>
      <c r="D18" s="17" t="s">
        <v>28</v>
      </c>
      <c r="E18" s="17">
        <v>0</v>
      </c>
      <c r="F18" s="20"/>
      <c r="G18" s="17"/>
      <c r="H18" s="21" t="s">
        <v>41</v>
      </c>
      <c r="I18" s="17"/>
      <c r="J18" s="41"/>
      <c r="K18" s="55"/>
      <c r="L18" s="54"/>
      <c r="M18" s="45"/>
      <c r="N18" s="45"/>
    </row>
    <row r="19" ht="63" customHeight="1" spans="1:14">
      <c r="A19" s="14"/>
      <c r="B19" s="15"/>
      <c r="C19" s="16" t="s">
        <v>44</v>
      </c>
      <c r="D19" s="17" t="s">
        <v>31</v>
      </c>
      <c r="E19" s="17">
        <v>0</v>
      </c>
      <c r="F19" s="20"/>
      <c r="G19" s="17"/>
      <c r="H19" s="21" t="s">
        <v>45</v>
      </c>
      <c r="I19" s="17"/>
      <c r="J19" s="41"/>
      <c r="K19" s="55"/>
      <c r="L19" s="54"/>
      <c r="M19" s="45"/>
      <c r="N19" s="45"/>
    </row>
    <row r="20" ht="135" customHeight="1" spans="1:14">
      <c r="A20" s="14"/>
      <c r="B20" s="15"/>
      <c r="C20" s="16" t="s">
        <v>46</v>
      </c>
      <c r="D20" s="17" t="s">
        <v>28</v>
      </c>
      <c r="E20" s="17">
        <v>6507.9</v>
      </c>
      <c r="F20" s="17"/>
      <c r="G20" s="17"/>
      <c r="H20" s="21" t="s">
        <v>47</v>
      </c>
      <c r="I20" s="16"/>
      <c r="J20" s="41">
        <f>67.3+109.2+116.6+127.2+74.1+97.7+122.7+132.5+196.4+252.4+201.1+265.7+217+224.4+218.9+236.7+107.5+122</f>
        <v>2889.4</v>
      </c>
      <c r="K20" s="17">
        <v>3618.5</v>
      </c>
      <c r="L20" s="54"/>
      <c r="M20" s="45"/>
      <c r="N20" s="45"/>
    </row>
    <row r="21" ht="41" customHeight="1" spans="1:11">
      <c r="A21" s="14"/>
      <c r="B21" s="15"/>
      <c r="C21" s="16" t="s">
        <v>48</v>
      </c>
      <c r="D21" s="17" t="s">
        <v>31</v>
      </c>
      <c r="E21" s="20">
        <v>823.7672</v>
      </c>
      <c r="F21" s="20"/>
      <c r="G21" s="17"/>
      <c r="H21" s="21" t="s">
        <v>49</v>
      </c>
      <c r="I21" s="17"/>
      <c r="J21" s="41">
        <f>(8935.8+386+215.6+1449+502.9*2+11083.2+540.3+215.6+1879.4+502.9*2+13360.2+694.7+215.6+2352.8+574.7+718.1+14254.7+694.7+215.6+2539.3+574.7+718.1+11979.8+617.5+215.6+2065.9+502.9*2+13301+617.5+215.6+2338.5+574.7*2+19708.3+949.3+257.6+3396.2+962*2+24529.8+1208.3+257.6+4341.4+1122.2*2+20112+949.3+257.6+3476.3+962*2+25679.8+1294.6+257.6+4565.7+1122.2*2+21482.8+1035.7+257.6+3748.7+962*2+22120.3+1035.7+257.6+3876.8+962*2+21642.8+1035.7+257.6+3780.7+962*2+23173.6+1122+257.6+4085.1+1122.2*2)/1000</f>
        <v>333.9012</v>
      </c>
      <c r="K21" s="35">
        <f>489866/1000</f>
        <v>489.866</v>
      </c>
    </row>
    <row r="22" ht="135" customHeight="1" spans="1:11">
      <c r="A22" s="14"/>
      <c r="B22" s="15"/>
      <c r="C22" s="16" t="s">
        <v>50</v>
      </c>
      <c r="D22" s="17" t="s">
        <v>28</v>
      </c>
      <c r="E22" s="17">
        <v>7618.4</v>
      </c>
      <c r="F22" s="17"/>
      <c r="G22" s="17"/>
      <c r="H22" s="21" t="s">
        <v>47</v>
      </c>
      <c r="I22" s="17"/>
      <c r="J22" s="41"/>
      <c r="K22" s="17">
        <v>7618.4</v>
      </c>
    </row>
    <row r="23" ht="85.5" customHeight="1" spans="1:11">
      <c r="A23" s="14"/>
      <c r="B23" s="15"/>
      <c r="C23" s="16" t="s">
        <v>51</v>
      </c>
      <c r="D23" s="17" t="s">
        <v>31</v>
      </c>
      <c r="E23" s="20">
        <v>1535.5719</v>
      </c>
      <c r="F23" s="17"/>
      <c r="G23" s="17"/>
      <c r="H23" s="21" t="s">
        <v>52</v>
      </c>
      <c r="I23" s="17"/>
      <c r="J23" s="41"/>
      <c r="K23" s="35">
        <f>1535571.9/1000</f>
        <v>1535.5719</v>
      </c>
    </row>
    <row r="24" ht="129" customHeight="1" spans="1:11">
      <c r="A24" s="14"/>
      <c r="B24" s="15"/>
      <c r="C24" s="16" t="s">
        <v>53</v>
      </c>
      <c r="D24" s="17" t="s">
        <v>28</v>
      </c>
      <c r="E24" s="17">
        <v>0</v>
      </c>
      <c r="F24" s="17"/>
      <c r="G24" s="17"/>
      <c r="H24" s="21" t="s">
        <v>47</v>
      </c>
      <c r="I24" s="17"/>
      <c r="J24" s="41"/>
      <c r="K24" s="55"/>
    </row>
    <row r="25" ht="57" customHeight="1" spans="1:11">
      <c r="A25" s="14"/>
      <c r="B25" s="15"/>
      <c r="C25" s="16" t="s">
        <v>54</v>
      </c>
      <c r="D25" s="17" t="s">
        <v>31</v>
      </c>
      <c r="E25" s="17">
        <v>0</v>
      </c>
      <c r="F25" s="20"/>
      <c r="G25" s="17"/>
      <c r="H25" s="21" t="s">
        <v>32</v>
      </c>
      <c r="I25" s="17"/>
      <c r="J25" s="41"/>
      <c r="K25" s="55"/>
    </row>
    <row r="26" ht="131" customHeight="1" spans="1:11">
      <c r="A26" s="14"/>
      <c r="B26" s="15"/>
      <c r="C26" s="16" t="s">
        <v>55</v>
      </c>
      <c r="D26" s="17" t="s">
        <v>28</v>
      </c>
      <c r="E26" s="17">
        <v>839.6</v>
      </c>
      <c r="F26" s="17"/>
      <c r="G26" s="17"/>
      <c r="H26" s="21" t="s">
        <v>47</v>
      </c>
      <c r="I26" s="17"/>
      <c r="J26" s="17">
        <f>13.9*10+15.3*8</f>
        <v>261.4</v>
      </c>
      <c r="K26" s="17">
        <v>578.2</v>
      </c>
    </row>
    <row r="27" ht="69" customHeight="1" spans="1:11">
      <c r="A27" s="14"/>
      <c r="B27" s="15"/>
      <c r="C27" s="16" t="s">
        <v>56</v>
      </c>
      <c r="D27" s="17" t="s">
        <v>31</v>
      </c>
      <c r="E27" s="20">
        <v>81.4426</v>
      </c>
      <c r="F27" s="20"/>
      <c r="G27" s="17"/>
      <c r="H27" s="21" t="s">
        <v>32</v>
      </c>
      <c r="I27" s="17"/>
      <c r="J27" s="17">
        <f>((505.9+810.4)*10+(664+1023.1)*8)/1000</f>
        <v>26.6598</v>
      </c>
      <c r="K27" s="35">
        <f>54782.8/1000</f>
        <v>54.7828</v>
      </c>
    </row>
    <row r="28" ht="128" customHeight="1" spans="1:11">
      <c r="A28" s="14"/>
      <c r="B28" s="15"/>
      <c r="C28" s="16" t="s">
        <v>57</v>
      </c>
      <c r="D28" s="17" t="s">
        <v>28</v>
      </c>
      <c r="E28" s="17">
        <v>4360.54</v>
      </c>
      <c r="F28" s="17"/>
      <c r="G28" s="17"/>
      <c r="H28" s="21" t="s">
        <v>47</v>
      </c>
      <c r="I28" s="16"/>
      <c r="J28" s="17">
        <f>73.4*18+0.83*36</f>
        <v>1351.08</v>
      </c>
      <c r="K28" s="17">
        <f>2949.7+59.76</f>
        <v>3009.46</v>
      </c>
    </row>
    <row r="29" ht="129" customHeight="1" spans="1:11">
      <c r="A29" s="14"/>
      <c r="B29" s="15"/>
      <c r="C29" s="16" t="s">
        <v>58</v>
      </c>
      <c r="D29" s="17" t="s">
        <v>28</v>
      </c>
      <c r="E29" s="17">
        <v>372.1</v>
      </c>
      <c r="F29" s="17"/>
      <c r="G29" s="17"/>
      <c r="H29" s="21" t="s">
        <v>47</v>
      </c>
      <c r="I29" s="17"/>
      <c r="J29" s="17">
        <f>52.8*2+26.8*2+4.4*2</f>
        <v>168</v>
      </c>
      <c r="K29" s="17">
        <f>125.4+6.6+63.3+8.8</f>
        <v>204.1</v>
      </c>
    </row>
    <row r="30" ht="40" customHeight="1" spans="1:11">
      <c r="A30" s="14"/>
      <c r="B30" s="15"/>
      <c r="C30" s="22" t="s">
        <v>59</v>
      </c>
      <c r="D30" s="17" t="s">
        <v>31</v>
      </c>
      <c r="E30" s="20">
        <v>483.29805</v>
      </c>
      <c r="F30" s="17"/>
      <c r="G30" s="17"/>
      <c r="H30" s="21" t="s">
        <v>60</v>
      </c>
      <c r="I30" s="17"/>
      <c r="J30" s="17">
        <f>(2943.4+8569)*8/1000</f>
        <v>92.0992</v>
      </c>
      <c r="K30" s="35">
        <f>(375208.2+15990.65)/1000</f>
        <v>391.19885</v>
      </c>
    </row>
    <row r="31" ht="54" customHeight="1" spans="1:11">
      <c r="A31" s="14"/>
      <c r="B31" s="15"/>
      <c r="C31" s="23" t="s">
        <v>61</v>
      </c>
      <c r="D31" s="17" t="s">
        <v>31</v>
      </c>
      <c r="E31" s="20">
        <v>253.78653</v>
      </c>
      <c r="F31" s="17"/>
      <c r="G31" s="17"/>
      <c r="H31" s="21" t="s">
        <v>60</v>
      </c>
      <c r="I31" s="17"/>
      <c r="J31" s="17">
        <f>(2943.4+8569)*10/1000</f>
        <v>115.124</v>
      </c>
      <c r="K31" s="35">
        <f>(90814.7+15990.65+11755.9+8997.2+1968.08+8041.2+1094.8)/1000</f>
        <v>138.66253</v>
      </c>
    </row>
    <row r="32" ht="36" customHeight="1" spans="1:11">
      <c r="A32" s="14"/>
      <c r="B32" s="15"/>
      <c r="C32" s="16" t="s">
        <v>62</v>
      </c>
      <c r="D32" s="17" t="s">
        <v>28</v>
      </c>
      <c r="E32" s="17">
        <v>2100.48</v>
      </c>
      <c r="F32" s="17"/>
      <c r="G32" s="17"/>
      <c r="H32" s="21" t="s">
        <v>63</v>
      </c>
      <c r="I32" s="17"/>
      <c r="J32" s="41"/>
      <c r="K32" s="42">
        <v>7001.6</v>
      </c>
    </row>
    <row r="33" ht="36" customHeight="1" spans="1:11">
      <c r="A33" s="24"/>
      <c r="B33" s="25"/>
      <c r="C33" s="16" t="s">
        <v>64</v>
      </c>
      <c r="D33" s="17" t="s">
        <v>28</v>
      </c>
      <c r="E33" s="17">
        <v>4901.12</v>
      </c>
      <c r="F33" s="17"/>
      <c r="G33" s="17"/>
      <c r="H33" s="21" t="s">
        <v>63</v>
      </c>
      <c r="I33" s="17"/>
      <c r="J33" s="41"/>
      <c r="K33" s="55"/>
    </row>
    <row r="34" ht="29" customHeight="1" spans="1:17">
      <c r="A34" s="26" t="s">
        <v>65</v>
      </c>
      <c r="B34" s="26"/>
      <c r="C34" s="26"/>
      <c r="D34" s="26"/>
      <c r="E34" s="26"/>
      <c r="F34" s="26"/>
      <c r="G34" s="27"/>
      <c r="H34" s="28"/>
      <c r="M34" s="4"/>
      <c r="N34" s="4"/>
      <c r="O34" s="4"/>
      <c r="P34" s="4"/>
      <c r="Q34" s="4"/>
    </row>
  </sheetData>
  <mergeCells count="6">
    <mergeCell ref="A2:I2"/>
    <mergeCell ref="A34:F34"/>
    <mergeCell ref="A4:A33"/>
    <mergeCell ref="B4:B33"/>
    <mergeCell ref="H4:H9"/>
    <mergeCell ref="I4: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4"/>
  <sheetViews>
    <sheetView view="pageBreakPreview" zoomScale="90" zoomScaleNormal="80" workbookViewId="0">
      <pane ySplit="3" topLeftCell="A29" activePane="bottomLeft" state="frozen"/>
      <selection/>
      <selection pane="bottomLeft" activeCell="H37" sqref="H37"/>
    </sheetView>
  </sheetViews>
  <sheetFormatPr defaultColWidth="9" defaultRowHeight="14.25"/>
  <cols>
    <col min="1" max="1" width="5" style="1" customWidth="1"/>
    <col min="2" max="2" width="10" style="1" customWidth="1"/>
    <col min="3" max="3" width="13.4666666666667" style="2" customWidth="1"/>
    <col min="4" max="4" width="5.15833333333333" style="1" customWidth="1"/>
    <col min="5" max="5" width="9.25833333333333" style="1" customWidth="1"/>
    <col min="6" max="6" width="10.125" style="1" customWidth="1"/>
    <col min="7" max="7" width="10.4083333333333" style="1" customWidth="1"/>
    <col min="8" max="8" width="73.0916666666667" style="3" customWidth="1"/>
    <col min="9" max="9" width="5" style="1" customWidth="1"/>
    <col min="10" max="12" width="10.1" style="4" customWidth="1"/>
    <col min="13" max="15" width="10.1" style="1" customWidth="1"/>
    <col min="16" max="16384" width="9" style="1"/>
  </cols>
  <sheetData>
    <row r="1" spans="1:1">
      <c r="A1" s="1" t="s">
        <v>96</v>
      </c>
    </row>
    <row r="2" ht="24" customHeight="1" spans="1:12">
      <c r="A2" s="5" t="s">
        <v>97</v>
      </c>
      <c r="B2" s="5"/>
      <c r="C2" s="6"/>
      <c r="D2" s="5"/>
      <c r="E2" s="5"/>
      <c r="F2" s="5"/>
      <c r="G2" s="5"/>
      <c r="H2" s="7"/>
      <c r="I2" s="5"/>
      <c r="J2" s="1"/>
      <c r="K2" s="1"/>
      <c r="L2" s="1"/>
    </row>
    <row r="3" ht="26.15" customHeight="1" spans="1:15">
      <c r="A3" s="8" t="s">
        <v>2</v>
      </c>
      <c r="B3" s="8" t="s">
        <v>3</v>
      </c>
      <c r="C3" s="8" t="s">
        <v>4</v>
      </c>
      <c r="D3" s="8" t="s">
        <v>5</v>
      </c>
      <c r="E3" s="8" t="s">
        <v>6</v>
      </c>
      <c r="F3" s="8" t="s">
        <v>7</v>
      </c>
      <c r="G3" s="8" t="s">
        <v>8</v>
      </c>
      <c r="H3" s="8" t="s">
        <v>9</v>
      </c>
      <c r="I3" s="8" t="s">
        <v>10</v>
      </c>
      <c r="J3" s="29" t="s">
        <v>98</v>
      </c>
      <c r="K3" s="29" t="s">
        <v>99</v>
      </c>
      <c r="L3" s="29" t="s">
        <v>100</v>
      </c>
      <c r="M3" s="29" t="s">
        <v>101</v>
      </c>
      <c r="N3" s="29" t="s">
        <v>102</v>
      </c>
      <c r="O3" s="29" t="s">
        <v>103</v>
      </c>
    </row>
    <row r="4" ht="24" customHeight="1" spans="1:15">
      <c r="A4" s="9" t="s">
        <v>104</v>
      </c>
      <c r="B4" s="10" t="s">
        <v>105</v>
      </c>
      <c r="C4" s="11" t="s">
        <v>19</v>
      </c>
      <c r="D4" s="11" t="s">
        <v>20</v>
      </c>
      <c r="E4" s="11">
        <v>16</v>
      </c>
      <c r="F4" s="12"/>
      <c r="G4" s="11"/>
      <c r="H4" s="13" t="s">
        <v>21</v>
      </c>
      <c r="I4" s="10"/>
      <c r="J4" s="30">
        <v>12</v>
      </c>
      <c r="K4" s="11"/>
      <c r="L4" s="11"/>
      <c r="M4" s="11">
        <v>4</v>
      </c>
      <c r="N4" s="29"/>
      <c r="O4" s="11"/>
    </row>
    <row r="5" ht="24" customHeight="1" spans="1:15">
      <c r="A5" s="14"/>
      <c r="B5" s="15"/>
      <c r="C5" s="16" t="s">
        <v>22</v>
      </c>
      <c r="D5" s="11" t="s">
        <v>20</v>
      </c>
      <c r="E5" s="11">
        <v>4</v>
      </c>
      <c r="F5" s="12"/>
      <c r="G5" s="17"/>
      <c r="H5" s="18"/>
      <c r="I5" s="15"/>
      <c r="J5" s="17"/>
      <c r="K5" s="17">
        <v>4</v>
      </c>
      <c r="L5" s="17"/>
      <c r="M5" s="17"/>
      <c r="N5" s="31"/>
      <c r="O5" s="17"/>
    </row>
    <row r="6" ht="24" customHeight="1" spans="1:15">
      <c r="A6" s="14"/>
      <c r="B6" s="15"/>
      <c r="C6" s="16" t="s">
        <v>23</v>
      </c>
      <c r="D6" s="11" t="s">
        <v>20</v>
      </c>
      <c r="E6" s="11">
        <v>55</v>
      </c>
      <c r="F6" s="12"/>
      <c r="G6" s="17"/>
      <c r="H6" s="18"/>
      <c r="I6" s="15"/>
      <c r="J6" s="30">
        <v>6</v>
      </c>
      <c r="K6" s="17"/>
      <c r="L6" s="17">
        <v>2</v>
      </c>
      <c r="M6" s="17"/>
      <c r="N6" s="32">
        <v>43</v>
      </c>
      <c r="O6" s="17">
        <v>4</v>
      </c>
    </row>
    <row r="7" ht="24" customHeight="1" spans="1:15">
      <c r="A7" s="14"/>
      <c r="B7" s="15"/>
      <c r="C7" s="16" t="s">
        <v>24</v>
      </c>
      <c r="D7" s="11" t="s">
        <v>20</v>
      </c>
      <c r="E7" s="11">
        <v>152</v>
      </c>
      <c r="F7" s="12"/>
      <c r="G7" s="17"/>
      <c r="H7" s="18"/>
      <c r="I7" s="15"/>
      <c r="J7" s="33">
        <v>24</v>
      </c>
      <c r="K7" s="17">
        <v>10</v>
      </c>
      <c r="L7" s="17">
        <v>6</v>
      </c>
      <c r="M7" s="17">
        <v>14</v>
      </c>
      <c r="N7" s="32">
        <v>98</v>
      </c>
      <c r="O7" s="17"/>
    </row>
    <row r="8" ht="24" customHeight="1" spans="1:15">
      <c r="A8" s="14"/>
      <c r="B8" s="15"/>
      <c r="C8" s="16" t="s">
        <v>25</v>
      </c>
      <c r="D8" s="11" t="s">
        <v>20</v>
      </c>
      <c r="E8" s="11">
        <v>32</v>
      </c>
      <c r="F8" s="12"/>
      <c r="G8" s="17"/>
      <c r="H8" s="18"/>
      <c r="I8" s="15"/>
      <c r="J8" s="33">
        <v>32</v>
      </c>
      <c r="K8" s="17"/>
      <c r="L8" s="17"/>
      <c r="M8" s="17"/>
      <c r="N8" s="32"/>
      <c r="O8" s="17"/>
    </row>
    <row r="9" ht="24" customHeight="1" spans="1:15">
      <c r="A9" s="14"/>
      <c r="B9" s="15"/>
      <c r="C9" s="16" t="s">
        <v>26</v>
      </c>
      <c r="D9" s="11" t="s">
        <v>20</v>
      </c>
      <c r="E9" s="11">
        <v>0</v>
      </c>
      <c r="F9" s="12"/>
      <c r="G9" s="17"/>
      <c r="H9" s="19"/>
      <c r="I9" s="25"/>
      <c r="J9" s="17"/>
      <c r="K9" s="17"/>
      <c r="L9" s="17"/>
      <c r="M9" s="17"/>
      <c r="N9" s="31"/>
      <c r="O9" s="17"/>
    </row>
    <row r="10" ht="113.25" customHeight="1" spans="1:15">
      <c r="A10" s="14"/>
      <c r="B10" s="15"/>
      <c r="C10" s="16" t="s">
        <v>27</v>
      </c>
      <c r="D10" s="17" t="s">
        <v>28</v>
      </c>
      <c r="E10" s="11">
        <v>0</v>
      </c>
      <c r="F10" s="20"/>
      <c r="G10" s="17"/>
      <c r="H10" s="21" t="s">
        <v>29</v>
      </c>
      <c r="I10" s="24"/>
      <c r="J10" s="17"/>
      <c r="K10" s="17"/>
      <c r="L10" s="17"/>
      <c r="M10" s="17"/>
      <c r="N10" s="31"/>
      <c r="O10" s="17"/>
    </row>
    <row r="11" ht="58" customHeight="1" spans="1:15">
      <c r="A11" s="14"/>
      <c r="B11" s="15"/>
      <c r="C11" s="16" t="s">
        <v>30</v>
      </c>
      <c r="D11" s="17" t="s">
        <v>31</v>
      </c>
      <c r="E11" s="11">
        <v>0</v>
      </c>
      <c r="F11" s="20"/>
      <c r="G11" s="17"/>
      <c r="H11" s="21" t="s">
        <v>32</v>
      </c>
      <c r="I11" s="24"/>
      <c r="J11" s="17"/>
      <c r="K11" s="17"/>
      <c r="L11" s="17"/>
      <c r="M11" s="17"/>
      <c r="N11" s="31"/>
      <c r="O11" s="17"/>
    </row>
    <row r="12" ht="120" customHeight="1" spans="1:15">
      <c r="A12" s="14"/>
      <c r="B12" s="15"/>
      <c r="C12" s="16" t="s">
        <v>33</v>
      </c>
      <c r="D12" s="17" t="s">
        <v>28</v>
      </c>
      <c r="E12" s="11">
        <v>84.8</v>
      </c>
      <c r="F12" s="20"/>
      <c r="G12" s="17"/>
      <c r="H12" s="21" t="s">
        <v>34</v>
      </c>
      <c r="I12" s="24"/>
      <c r="J12" s="17"/>
      <c r="K12" s="17"/>
      <c r="L12" s="17"/>
      <c r="M12" s="17"/>
      <c r="N12" s="31"/>
      <c r="O12" s="17">
        <f>84.8</f>
        <v>84.8</v>
      </c>
    </row>
    <row r="13" ht="121" customHeight="1" spans="1:15">
      <c r="A13" s="14"/>
      <c r="B13" s="15"/>
      <c r="C13" s="16" t="s">
        <v>35</v>
      </c>
      <c r="D13" s="17" t="s">
        <v>28</v>
      </c>
      <c r="E13" s="11">
        <v>125.4</v>
      </c>
      <c r="F13" s="20"/>
      <c r="G13" s="17"/>
      <c r="H13" s="21" t="s">
        <v>36</v>
      </c>
      <c r="I13" s="24"/>
      <c r="J13" s="17"/>
      <c r="K13" s="17"/>
      <c r="L13" s="17"/>
      <c r="M13" s="17"/>
      <c r="N13" s="31"/>
      <c r="O13" s="17">
        <v>125.4</v>
      </c>
    </row>
    <row r="14" ht="131" customHeight="1" spans="1:15">
      <c r="A14" s="14"/>
      <c r="B14" s="15"/>
      <c r="C14" s="16" t="s">
        <v>37</v>
      </c>
      <c r="D14" s="17" t="s">
        <v>28</v>
      </c>
      <c r="E14" s="11">
        <v>821.5</v>
      </c>
      <c r="F14" s="17"/>
      <c r="G14" s="17"/>
      <c r="H14" s="21" t="s">
        <v>38</v>
      </c>
      <c r="I14" s="17"/>
      <c r="J14" s="17">
        <f>9.6*10+10.8*16</f>
        <v>268.8</v>
      </c>
      <c r="K14" s="17">
        <f>5.4*5</f>
        <v>27</v>
      </c>
      <c r="L14" s="17">
        <f>16.4</f>
        <v>16.4</v>
      </c>
      <c r="M14" s="17">
        <v>38</v>
      </c>
      <c r="N14" s="34">
        <v>471.3</v>
      </c>
      <c r="O14" s="17"/>
    </row>
    <row r="15" ht="66" customHeight="1" spans="1:15">
      <c r="A15" s="14"/>
      <c r="B15" s="15"/>
      <c r="C15" s="16" t="s">
        <v>39</v>
      </c>
      <c r="D15" s="17" t="s">
        <v>31</v>
      </c>
      <c r="E15" s="11">
        <v>76.9405</v>
      </c>
      <c r="F15" s="20"/>
      <c r="G15" s="17"/>
      <c r="H15" s="21" t="s">
        <v>32</v>
      </c>
      <c r="I15" s="17"/>
      <c r="J15" s="17">
        <f>((335.9+540.6)*10+(377.9+583.1)*16)/1000</f>
        <v>24.141</v>
      </c>
      <c r="K15" s="35">
        <f>(237.1+322)/1000*5</f>
        <v>2.7955</v>
      </c>
      <c r="L15" s="35">
        <f>1.677</f>
        <v>1.677</v>
      </c>
      <c r="M15" s="35">
        <f>3.889</f>
        <v>3.889</v>
      </c>
      <c r="N15" s="36">
        <v>44.438</v>
      </c>
      <c r="O15" s="35"/>
    </row>
    <row r="16" ht="123" customHeight="1" spans="1:15">
      <c r="A16" s="14"/>
      <c r="B16" s="15"/>
      <c r="C16" s="16" t="s">
        <v>40</v>
      </c>
      <c r="D16" s="17" t="s">
        <v>28</v>
      </c>
      <c r="E16" s="11">
        <v>342.4</v>
      </c>
      <c r="F16" s="20"/>
      <c r="G16" s="17"/>
      <c r="H16" s="21" t="s">
        <v>41</v>
      </c>
      <c r="I16" s="17"/>
      <c r="J16" s="17">
        <f>87*2</f>
        <v>174</v>
      </c>
      <c r="K16" s="17">
        <v>73.7</v>
      </c>
      <c r="L16" s="17"/>
      <c r="M16" s="17">
        <f>57</f>
        <v>57</v>
      </c>
      <c r="N16" s="37"/>
      <c r="O16" s="17">
        <f>37.7</f>
        <v>37.7</v>
      </c>
    </row>
    <row r="17" ht="62" customHeight="1" spans="1:15">
      <c r="A17" s="14"/>
      <c r="B17" s="15"/>
      <c r="C17" s="16" t="s">
        <v>42</v>
      </c>
      <c r="D17" s="17" t="s">
        <v>31</v>
      </c>
      <c r="E17" s="11">
        <v>25.1323</v>
      </c>
      <c r="F17" s="20"/>
      <c r="G17" s="17"/>
      <c r="H17" s="21" t="s">
        <v>32</v>
      </c>
      <c r="I17" s="17"/>
      <c r="J17" s="17">
        <f>(2631.4+1668.6+961.1+644.3)*2/1000</f>
        <v>11.8108</v>
      </c>
      <c r="K17" s="35">
        <f>(1958.9+1300.7+779.4+505.1)/1000</f>
        <v>4.5441</v>
      </c>
      <c r="L17" s="35"/>
      <c r="M17" s="35">
        <f>3.8977</f>
        <v>3.8977</v>
      </c>
      <c r="N17" s="31"/>
      <c r="O17" s="35">
        <f>4.8797</f>
        <v>4.8797</v>
      </c>
    </row>
    <row r="18" ht="125" customHeight="1" spans="1:15">
      <c r="A18" s="14"/>
      <c r="B18" s="15"/>
      <c r="C18" s="16" t="s">
        <v>43</v>
      </c>
      <c r="D18" s="17" t="s">
        <v>28</v>
      </c>
      <c r="E18" s="11">
        <v>70.5</v>
      </c>
      <c r="F18" s="20"/>
      <c r="G18" s="17"/>
      <c r="H18" s="21" t="s">
        <v>41</v>
      </c>
      <c r="I18" s="17"/>
      <c r="J18" s="17"/>
      <c r="K18" s="17">
        <v>46.1</v>
      </c>
      <c r="L18" s="17"/>
      <c r="M18" s="17">
        <v>24.4</v>
      </c>
      <c r="N18" s="31"/>
      <c r="O18" s="17"/>
    </row>
    <row r="19" ht="63" customHeight="1" spans="1:15">
      <c r="A19" s="14"/>
      <c r="B19" s="15"/>
      <c r="C19" s="16" t="s">
        <v>44</v>
      </c>
      <c r="D19" s="17" t="s">
        <v>31</v>
      </c>
      <c r="E19" s="11">
        <v>7.8517</v>
      </c>
      <c r="F19" s="20"/>
      <c r="G19" s="17"/>
      <c r="H19" s="21" t="s">
        <v>45</v>
      </c>
      <c r="I19" s="17"/>
      <c r="J19" s="17"/>
      <c r="K19" s="35">
        <f>(2051.8+996.8+1569.1)/1000</f>
        <v>4.6177</v>
      </c>
      <c r="L19" s="35"/>
      <c r="M19" s="35">
        <v>3.234</v>
      </c>
      <c r="N19" s="31"/>
      <c r="O19" s="35"/>
    </row>
    <row r="20" ht="135" customHeight="1" spans="1:15">
      <c r="A20" s="14"/>
      <c r="B20" s="15"/>
      <c r="C20" s="16" t="s">
        <v>46</v>
      </c>
      <c r="D20" s="17" t="s">
        <v>28</v>
      </c>
      <c r="E20" s="11">
        <v>6905.1</v>
      </c>
      <c r="F20" s="17"/>
      <c r="G20" s="17"/>
      <c r="H20" s="21" t="s">
        <v>47</v>
      </c>
      <c r="I20" s="16"/>
      <c r="J20" s="17">
        <f>32.4*2+36.1*2+39.8*2+51.6*2+51.3+44.3+6.3+7.4+80.7+80.8+82.3+83+103.8+107+107.5+108.9+127+128.3+128.7+130+115.6+116.9+119.8+121.1</f>
        <v>2170.5</v>
      </c>
      <c r="K20" s="17">
        <f>47.4+90.4+86+76.6+68.1</f>
        <v>368.5</v>
      </c>
      <c r="L20" s="17">
        <f>115.2</f>
        <v>115.2</v>
      </c>
      <c r="M20" s="17">
        <v>469.5</v>
      </c>
      <c r="N20" s="34">
        <v>3781.4</v>
      </c>
      <c r="O20" s="17"/>
    </row>
    <row r="21" ht="41" customHeight="1" spans="1:15">
      <c r="A21" s="14"/>
      <c r="B21" s="15"/>
      <c r="C21" s="16" t="s">
        <v>48</v>
      </c>
      <c r="D21" s="17" t="s">
        <v>31</v>
      </c>
      <c r="E21" s="11">
        <v>1072.3323</v>
      </c>
      <c r="F21" s="20"/>
      <c r="G21" s="17"/>
      <c r="H21" s="21" t="s">
        <v>49</v>
      </c>
      <c r="I21" s="17"/>
      <c r="J21" s="17">
        <f>(42961+72564+224247)/1000</f>
        <v>339.772</v>
      </c>
      <c r="K21" s="35">
        <f>(7121.4+13201.2+12639.5+11408.9+10288.3)/1000</f>
        <v>54.6593</v>
      </c>
      <c r="L21" s="35">
        <f>18.731</f>
        <v>18.731</v>
      </c>
      <c r="M21" s="35">
        <f>70.096</f>
        <v>70.096</v>
      </c>
      <c r="N21" s="34">
        <v>589.074</v>
      </c>
      <c r="O21" s="35"/>
    </row>
    <row r="22" ht="118" customHeight="1" spans="1:15">
      <c r="A22" s="14"/>
      <c r="B22" s="15"/>
      <c r="C22" s="16" t="s">
        <v>50</v>
      </c>
      <c r="D22" s="17" t="s">
        <v>28</v>
      </c>
      <c r="E22" s="11">
        <v>0</v>
      </c>
      <c r="F22" s="17"/>
      <c r="G22" s="17"/>
      <c r="H22" s="21" t="s">
        <v>47</v>
      </c>
      <c r="I22" s="17"/>
      <c r="J22" s="17"/>
      <c r="K22" s="17"/>
      <c r="L22" s="17"/>
      <c r="M22" s="17"/>
      <c r="N22" s="31"/>
      <c r="O22" s="17"/>
    </row>
    <row r="23" ht="85.5" customHeight="1" spans="1:15">
      <c r="A23" s="14"/>
      <c r="B23" s="15"/>
      <c r="C23" s="16" t="s">
        <v>51</v>
      </c>
      <c r="D23" s="17" t="s">
        <v>31</v>
      </c>
      <c r="E23" s="11">
        <v>0</v>
      </c>
      <c r="F23" s="17"/>
      <c r="G23" s="17"/>
      <c r="H23" s="21" t="s">
        <v>52</v>
      </c>
      <c r="I23" s="17"/>
      <c r="J23" s="17"/>
      <c r="K23" s="17"/>
      <c r="L23" s="17"/>
      <c r="M23" s="17"/>
      <c r="N23" s="31"/>
      <c r="O23" s="17"/>
    </row>
    <row r="24" ht="129" customHeight="1" spans="1:15">
      <c r="A24" s="14"/>
      <c r="B24" s="15"/>
      <c r="C24" s="16" t="s">
        <v>53</v>
      </c>
      <c r="D24" s="17" t="s">
        <v>28</v>
      </c>
      <c r="E24" s="11">
        <v>208.2</v>
      </c>
      <c r="F24" s="17"/>
      <c r="G24" s="17"/>
      <c r="H24" s="21" t="s">
        <v>47</v>
      </c>
      <c r="I24" s="17"/>
      <c r="J24" s="17"/>
      <c r="K24" s="17"/>
      <c r="L24" s="17"/>
      <c r="M24" s="17"/>
      <c r="N24" s="31"/>
      <c r="O24" s="17">
        <v>208.2</v>
      </c>
    </row>
    <row r="25" ht="57" customHeight="1" spans="1:15">
      <c r="A25" s="14"/>
      <c r="B25" s="15"/>
      <c r="C25" s="16" t="s">
        <v>54</v>
      </c>
      <c r="D25" s="17" t="s">
        <v>31</v>
      </c>
      <c r="E25" s="11">
        <v>40.9622</v>
      </c>
      <c r="F25" s="20"/>
      <c r="G25" s="17"/>
      <c r="H25" s="21" t="s">
        <v>32</v>
      </c>
      <c r="I25" s="17"/>
      <c r="J25" s="17"/>
      <c r="K25" s="17"/>
      <c r="L25" s="17"/>
      <c r="M25" s="17"/>
      <c r="N25" s="31"/>
      <c r="O25" s="17">
        <f>40.9622</f>
        <v>40.9622</v>
      </c>
    </row>
    <row r="26" ht="131" customHeight="1" spans="1:15">
      <c r="A26" s="14"/>
      <c r="B26" s="15"/>
      <c r="C26" s="16" t="s">
        <v>55</v>
      </c>
      <c r="D26" s="17" t="s">
        <v>28</v>
      </c>
      <c r="E26" s="11">
        <v>756.45</v>
      </c>
      <c r="F26" s="17"/>
      <c r="G26" s="17"/>
      <c r="H26" s="21" t="s">
        <v>47</v>
      </c>
      <c r="I26" s="17"/>
      <c r="J26" s="17">
        <f>175.4</f>
        <v>175.4</v>
      </c>
      <c r="K26" s="17">
        <f>4.57*5</f>
        <v>22.85</v>
      </c>
      <c r="L26" s="38">
        <f>13.7</f>
        <v>13.7</v>
      </c>
      <c r="M26" s="38">
        <f>49.3</f>
        <v>49.3</v>
      </c>
      <c r="N26" s="39">
        <v>495.2</v>
      </c>
      <c r="O26" s="38"/>
    </row>
    <row r="27" ht="69" customHeight="1" spans="1:15">
      <c r="A27" s="14"/>
      <c r="B27" s="15"/>
      <c r="C27" s="16" t="s">
        <v>56</v>
      </c>
      <c r="D27" s="17" t="s">
        <v>31</v>
      </c>
      <c r="E27" s="11">
        <v>78.0015</v>
      </c>
      <c r="F27" s="20"/>
      <c r="G27" s="17"/>
      <c r="H27" s="21" t="s">
        <v>32</v>
      </c>
      <c r="I27" s="17"/>
      <c r="J27" s="17">
        <v>16.723</v>
      </c>
      <c r="K27" s="35">
        <f>(207.5+313.8)/1000*5</f>
        <v>2.6065</v>
      </c>
      <c r="L27" s="35">
        <f>1.564</f>
        <v>1.564</v>
      </c>
      <c r="M27" s="35">
        <f>5.653</f>
        <v>5.653</v>
      </c>
      <c r="N27" s="34">
        <v>51.455</v>
      </c>
      <c r="O27" s="35"/>
    </row>
    <row r="28" ht="128" customHeight="1" spans="1:15">
      <c r="A28" s="14"/>
      <c r="B28" s="15"/>
      <c r="C28" s="16" t="s">
        <v>57</v>
      </c>
      <c r="D28" s="17" t="s">
        <v>28</v>
      </c>
      <c r="E28" s="11">
        <v>3993.34</v>
      </c>
      <c r="F28" s="17"/>
      <c r="G28" s="17"/>
      <c r="H28" s="21" t="s">
        <v>47</v>
      </c>
      <c r="I28" s="16"/>
      <c r="J28" s="17">
        <f>1237.3+128.8</f>
        <v>1366.1</v>
      </c>
      <c r="K28" s="17">
        <f>21.1+0.72*2+5.1</f>
        <v>27.64</v>
      </c>
      <c r="L28" s="17">
        <f>24.1</f>
        <v>24.1</v>
      </c>
      <c r="M28" s="17">
        <v>45.7</v>
      </c>
      <c r="N28" s="34">
        <v>2529.8</v>
      </c>
      <c r="O28" s="17"/>
    </row>
    <row r="29" ht="129" customHeight="1" spans="1:15">
      <c r="A29" s="14"/>
      <c r="B29" s="15"/>
      <c r="C29" s="16" t="s">
        <v>58</v>
      </c>
      <c r="D29" s="17" t="s">
        <v>28</v>
      </c>
      <c r="E29" s="11">
        <v>592.44</v>
      </c>
      <c r="F29" s="17"/>
      <c r="G29" s="17"/>
      <c r="H29" s="21" t="s">
        <v>47</v>
      </c>
      <c r="I29" s="17"/>
      <c r="J29" s="17">
        <f>66.4+31.5*4</f>
        <v>192.4</v>
      </c>
      <c r="K29" s="17">
        <f>23.2+10.6+3*2+0.68*2</f>
        <v>41.16</v>
      </c>
      <c r="L29" s="38">
        <f>35.8</f>
        <v>35.8</v>
      </c>
      <c r="M29" s="38">
        <v>35.8</v>
      </c>
      <c r="N29" s="34">
        <v>242.58</v>
      </c>
      <c r="O29" s="38">
        <f>44.7</f>
        <v>44.7</v>
      </c>
    </row>
    <row r="30" ht="40" customHeight="1" spans="1:15">
      <c r="A30" s="14"/>
      <c r="B30" s="15"/>
      <c r="C30" s="22" t="s">
        <v>59</v>
      </c>
      <c r="D30" s="17" t="s">
        <v>31</v>
      </c>
      <c r="E30" s="11">
        <v>166.9284</v>
      </c>
      <c r="F30" s="17"/>
      <c r="G30" s="17"/>
      <c r="H30" s="21" t="s">
        <v>60</v>
      </c>
      <c r="I30" s="17"/>
      <c r="J30" s="40">
        <v>76.92</v>
      </c>
      <c r="K30" s="17"/>
      <c r="L30" s="17"/>
      <c r="M30" s="17"/>
      <c r="N30" s="34">
        <v>90.0084</v>
      </c>
      <c r="O30" s="17"/>
    </row>
    <row r="31" ht="42" customHeight="1" spans="1:15">
      <c r="A31" s="14"/>
      <c r="B31" s="15"/>
      <c r="C31" s="23" t="s">
        <v>61</v>
      </c>
      <c r="D31" s="17" t="s">
        <v>31</v>
      </c>
      <c r="E31" s="11">
        <v>490.39088</v>
      </c>
      <c r="F31" s="17"/>
      <c r="G31" s="17"/>
      <c r="H31" s="21" t="s">
        <v>60</v>
      </c>
      <c r="I31" s="17"/>
      <c r="J31" s="40">
        <f>149.3</f>
        <v>149.3</v>
      </c>
      <c r="K31" s="35">
        <f>(4479.8+305.41*2+2078+3107.1+1761+410.1*2+244.38*2)/1000</f>
        <v>13.34568</v>
      </c>
      <c r="L31" s="35">
        <f>5.04+5.027</f>
        <v>10.067</v>
      </c>
      <c r="M31" s="35">
        <f>3.892+5.027+3.957</f>
        <v>12.876</v>
      </c>
      <c r="N31" s="34">
        <v>301.0992</v>
      </c>
      <c r="O31" s="35">
        <f>3.703</f>
        <v>3.703</v>
      </c>
    </row>
    <row r="32" ht="36" customHeight="1" spans="1:15">
      <c r="A32" s="14"/>
      <c r="B32" s="15"/>
      <c r="C32" s="16" t="s">
        <v>62</v>
      </c>
      <c r="D32" s="17" t="s">
        <v>28</v>
      </c>
      <c r="E32" s="11">
        <v>1088.7</v>
      </c>
      <c r="F32" s="17"/>
      <c r="G32" s="17"/>
      <c r="H32" s="21" t="s">
        <v>63</v>
      </c>
      <c r="I32" s="17"/>
      <c r="J32" s="41"/>
      <c r="K32" s="42">
        <f>121+105</f>
        <v>226</v>
      </c>
      <c r="L32" s="42"/>
      <c r="M32" s="42"/>
      <c r="N32" s="43">
        <v>1967</v>
      </c>
      <c r="O32" s="42"/>
    </row>
    <row r="33" ht="36" customHeight="1" spans="1:15">
      <c r="A33" s="24"/>
      <c r="B33" s="25"/>
      <c r="C33" s="16" t="s">
        <v>64</v>
      </c>
      <c r="D33" s="17" t="s">
        <v>28</v>
      </c>
      <c r="E33" s="11">
        <v>2540.3</v>
      </c>
      <c r="F33" s="17"/>
      <c r="G33" s="17"/>
      <c r="H33" s="21" t="s">
        <v>63</v>
      </c>
      <c r="I33" s="17"/>
      <c r="J33" s="41"/>
      <c r="K33" s="42"/>
      <c r="L33" s="42"/>
      <c r="M33" s="42"/>
      <c r="N33" s="43"/>
      <c r="O33" s="42"/>
    </row>
    <row r="34" ht="29" customHeight="1" spans="1:17">
      <c r="A34" s="26" t="s">
        <v>65</v>
      </c>
      <c r="B34" s="26"/>
      <c r="C34" s="26"/>
      <c r="D34" s="26"/>
      <c r="E34" s="26"/>
      <c r="F34" s="26"/>
      <c r="G34" s="27"/>
      <c r="H34" s="28"/>
      <c r="M34" s="4"/>
      <c r="N34" s="4"/>
      <c r="O34" s="4"/>
      <c r="P34" s="4"/>
      <c r="Q34" s="4"/>
    </row>
  </sheetData>
  <mergeCells count="6">
    <mergeCell ref="A2:I2"/>
    <mergeCell ref="A34:F34"/>
    <mergeCell ref="A4:A33"/>
    <mergeCell ref="B4:B33"/>
    <mergeCell ref="H4:H9"/>
    <mergeCell ref="I4:I9"/>
  </mergeCells>
  <printOptions horizontalCentered="1"/>
  <pageMargins left="0.354166666666667" right="0.354166666666667" top="0.393055555555556" bottom="0.393055555555556" header="0.118055555555556" footer="0.118055555555556"/>
  <pageSetup paperSize="9" orientation="landscape" horizontalDpi="600"/>
  <headerFooter>
    <oddFooter>&amp;L投标人公司名称（公章）：&amp;C                  法定代表人或其委托代理人（签字）：                           日期：</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1F-Qx1</vt:lpstr>
      <vt:lpstr>1F-Qx2</vt:lpstr>
      <vt:lpstr>2F-Qx1</vt:lpstr>
      <vt:lpstr>2F-Qx2</vt:lpstr>
      <vt:lpstr>2F-Qx3</vt:lpstr>
      <vt:lpstr>2F-Qx4</vt:lpstr>
      <vt:lpstr>2F-Qx5</vt:lpstr>
      <vt:lpstr>3F-Qx1</vt:lpstr>
      <vt:lpstr>3F-Qx2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Redmi Note 8 Pro</dc:creator>
  <cp:lastModifiedBy>纷纷大雪</cp:lastModifiedBy>
  <dcterms:created xsi:type="dcterms:W3CDTF">2006-09-12T19:21:00Z</dcterms:created>
  <cp:lastPrinted>2021-10-20T02:31:00Z</cp:lastPrinted>
  <dcterms:modified xsi:type="dcterms:W3CDTF">2021-11-09T09:06:39Z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3694A761E6634DE8A5FDE9E5BC6CE504</vt:lpwstr>
  </property>
  <property fmtid="{D5CDD505-2E9C-101B-9397-08002B2CF9AE}" pid="4" name="KSOReadingLayout">
    <vt:bool>true</vt:bool>
  </property>
</Properties>
</file>